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enda\Documents\Diplomado Gestión riesco cc casa\Trabajo final\"/>
    </mc:Choice>
  </mc:AlternateContent>
  <bookViews>
    <workbookView xWindow="120" yWindow="210" windowWidth="24915" windowHeight="12015"/>
  </bookViews>
  <sheets>
    <sheet name="RCE" sheetId="1" r:id="rId1"/>
    <sheet name="VAN Y TIR" sheetId="2" r:id="rId2"/>
    <sheet name="Resumen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8" i="1" l="1"/>
  <c r="B48" i="2"/>
  <c r="L49" i="2"/>
  <c r="M49" i="2"/>
  <c r="N49" i="2"/>
  <c r="O49" i="2"/>
  <c r="O50" i="2" s="1"/>
  <c r="I50" i="2"/>
  <c r="J50" i="2"/>
  <c r="K50" i="2"/>
  <c r="L50" i="2"/>
  <c r="M50" i="2"/>
  <c r="N50" i="2"/>
  <c r="Q50" i="2"/>
  <c r="R50" i="2"/>
  <c r="S50" i="2"/>
  <c r="T50" i="2"/>
  <c r="U50" i="2"/>
  <c r="V50" i="2"/>
  <c r="G50" i="2"/>
  <c r="F50" i="2"/>
  <c r="E50" i="2"/>
  <c r="B50" i="2"/>
  <c r="K49" i="2"/>
  <c r="J49" i="2"/>
  <c r="I49" i="2"/>
  <c r="F49" i="2"/>
  <c r="E49" i="2"/>
  <c r="D49" i="2"/>
  <c r="D50" i="2" s="1"/>
  <c r="C49" i="2"/>
  <c r="C50" i="2" s="1"/>
  <c r="K48" i="2"/>
  <c r="J48" i="2"/>
  <c r="I48" i="2"/>
  <c r="H48" i="2"/>
  <c r="F48" i="2"/>
  <c r="E48" i="2"/>
  <c r="D48" i="2"/>
  <c r="C48" i="2"/>
  <c r="B30" i="2"/>
  <c r="B32" i="2" s="1"/>
  <c r="M32" i="2"/>
  <c r="N32" i="2"/>
  <c r="O32" i="2"/>
  <c r="P32" i="2"/>
  <c r="Q32" i="2"/>
  <c r="R32" i="2"/>
  <c r="S32" i="2"/>
  <c r="T32" i="2"/>
  <c r="U32" i="2"/>
  <c r="V32" i="2"/>
  <c r="K31" i="2"/>
  <c r="K32" i="2" s="1"/>
  <c r="J31" i="2"/>
  <c r="J32" i="2" s="1"/>
  <c r="I31" i="2"/>
  <c r="I32" i="2" s="1"/>
  <c r="H31" i="2"/>
  <c r="H32" i="2" s="1"/>
  <c r="G32" i="2"/>
  <c r="F31" i="2"/>
  <c r="F32" i="2" s="1"/>
  <c r="E31" i="2"/>
  <c r="E32" i="2" s="1"/>
  <c r="D31" i="2"/>
  <c r="D32" i="2" s="1"/>
  <c r="C31" i="2"/>
  <c r="C32" i="2" s="1"/>
  <c r="K30" i="2"/>
  <c r="J30" i="2"/>
  <c r="I30" i="2"/>
  <c r="H30" i="2"/>
  <c r="F30" i="2"/>
  <c r="E30" i="2"/>
  <c r="D30" i="2"/>
  <c r="C30" i="2"/>
  <c r="M20" i="2"/>
  <c r="N20" i="2"/>
  <c r="O20" i="2"/>
  <c r="P20" i="2"/>
  <c r="Q20" i="2"/>
  <c r="S20" i="2"/>
  <c r="T20" i="2"/>
  <c r="U20" i="2"/>
  <c r="V20" i="2"/>
  <c r="C10" i="2"/>
  <c r="D10" i="2"/>
  <c r="E10" i="2"/>
  <c r="F10" i="2"/>
  <c r="G10" i="2"/>
  <c r="I10" i="2"/>
  <c r="J10" i="2"/>
  <c r="K10" i="2"/>
  <c r="L10" i="2"/>
  <c r="M10" i="2"/>
  <c r="N10" i="2"/>
  <c r="O10" i="2"/>
  <c r="Q10" i="2"/>
  <c r="R10" i="2"/>
  <c r="S10" i="2"/>
  <c r="T10" i="2"/>
  <c r="U10" i="2"/>
  <c r="V10" i="2"/>
  <c r="D19" i="2" l="1"/>
  <c r="E19" i="2"/>
  <c r="F19" i="2"/>
  <c r="H19" i="2"/>
  <c r="I19" i="2"/>
  <c r="J19" i="2"/>
  <c r="K19" i="2"/>
  <c r="C19" i="2"/>
  <c r="B18" i="2"/>
  <c r="B20" i="2" s="1"/>
  <c r="G18" i="2"/>
  <c r="D18" i="2"/>
  <c r="H18" i="2"/>
  <c r="J18" i="2"/>
  <c r="L18" i="2"/>
  <c r="C110" i="2"/>
  <c r="D110" i="2" s="1"/>
  <c r="E110" i="2" s="1"/>
  <c r="F110" i="2" s="1"/>
  <c r="G110" i="2" s="1"/>
  <c r="H110" i="2" s="1"/>
  <c r="I110" i="2" s="1"/>
  <c r="J110" i="2" s="1"/>
  <c r="K110" i="2" s="1"/>
  <c r="L110" i="2" s="1"/>
  <c r="B109" i="2"/>
  <c r="B108" i="2"/>
  <c r="B107" i="2"/>
  <c r="B106" i="2"/>
  <c r="C105" i="2"/>
  <c r="D105" i="2" s="1"/>
  <c r="E105" i="2" s="1"/>
  <c r="B104" i="2"/>
  <c r="C102" i="2"/>
  <c r="D102" i="2" s="1"/>
  <c r="E102" i="2" s="1"/>
  <c r="F102" i="2" s="1"/>
  <c r="G102" i="2" s="1"/>
  <c r="H102" i="2" s="1"/>
  <c r="I102" i="2" s="1"/>
  <c r="J102" i="2" s="1"/>
  <c r="K102" i="2" s="1"/>
  <c r="L102" i="2" s="1"/>
  <c r="C101" i="2"/>
  <c r="D101" i="2" s="1"/>
  <c r="E101" i="2" s="1"/>
  <c r="C99" i="2"/>
  <c r="C98" i="2"/>
  <c r="D98" i="2" s="1"/>
  <c r="C96" i="2"/>
  <c r="D96" i="2" s="1"/>
  <c r="E96" i="2" s="1"/>
  <c r="F96" i="2" s="1"/>
  <c r="G96" i="2" s="1"/>
  <c r="H96" i="2" s="1"/>
  <c r="I96" i="2" s="1"/>
  <c r="J96" i="2" s="1"/>
  <c r="K96" i="2" s="1"/>
  <c r="L96" i="2" s="1"/>
  <c r="C95" i="2"/>
  <c r="C94" i="2" s="1"/>
  <c r="B10" i="2"/>
  <c r="J20" i="2" l="1"/>
  <c r="E18" i="2"/>
  <c r="I18" i="2"/>
  <c r="I20" i="2" s="1"/>
  <c r="K18" i="2"/>
  <c r="C18" i="2"/>
  <c r="C20" i="2" s="1"/>
  <c r="K20" i="2"/>
  <c r="D20" i="2"/>
  <c r="C103" i="2"/>
  <c r="C97" i="2"/>
  <c r="C100" i="2"/>
  <c r="E20" i="2"/>
  <c r="B103" i="2"/>
  <c r="B111" i="2" s="1"/>
  <c r="F18" i="2"/>
  <c r="F20" i="2" s="1"/>
  <c r="H20" i="2"/>
  <c r="E103" i="2"/>
  <c r="F105" i="2"/>
  <c r="E100" i="2"/>
  <c r="F101" i="2"/>
  <c r="C93" i="2"/>
  <c r="C111" i="2" s="1"/>
  <c r="E98" i="2"/>
  <c r="D103" i="2"/>
  <c r="D95" i="2"/>
  <c r="D100" i="2"/>
  <c r="D99" i="2"/>
  <c r="E99" i="2" s="1"/>
  <c r="F99" i="2" s="1"/>
  <c r="G99" i="2" s="1"/>
  <c r="H99" i="2" s="1"/>
  <c r="I99" i="2" s="1"/>
  <c r="J99" i="2" s="1"/>
  <c r="K99" i="2" s="1"/>
  <c r="L99" i="2" s="1"/>
  <c r="E95" i="2" l="1"/>
  <c r="D94" i="2"/>
  <c r="D93" i="2" s="1"/>
  <c r="D111" i="2" s="1"/>
  <c r="F103" i="2"/>
  <c r="G105" i="2"/>
  <c r="E97" i="2"/>
  <c r="F98" i="2"/>
  <c r="D97" i="2"/>
  <c r="F100" i="2"/>
  <c r="G101" i="2"/>
  <c r="G100" i="2" l="1"/>
  <c r="H101" i="2"/>
  <c r="F97" i="2"/>
  <c r="G98" i="2"/>
  <c r="G103" i="2"/>
  <c r="H105" i="2"/>
  <c r="F95" i="2"/>
  <c r="E94" i="2"/>
  <c r="E93" i="2" s="1"/>
  <c r="E111" i="2" s="1"/>
  <c r="H103" i="2" l="1"/>
  <c r="I105" i="2"/>
  <c r="G97" i="2"/>
  <c r="H98" i="2"/>
  <c r="I101" i="2"/>
  <c r="H100" i="2"/>
  <c r="G95" i="2"/>
  <c r="F94" i="2"/>
  <c r="F93" i="2" s="1"/>
  <c r="F111" i="2" s="1"/>
  <c r="I98" i="2" l="1"/>
  <c r="H97" i="2"/>
  <c r="H95" i="2"/>
  <c r="G94" i="2"/>
  <c r="G93" i="2" s="1"/>
  <c r="G111" i="2" s="1"/>
  <c r="J101" i="2"/>
  <c r="I100" i="2"/>
  <c r="I103" i="2"/>
  <c r="J105" i="2"/>
  <c r="I95" i="2" l="1"/>
  <c r="H94" i="2"/>
  <c r="H93" i="2" s="1"/>
  <c r="H111" i="2" s="1"/>
  <c r="K105" i="2"/>
  <c r="J103" i="2"/>
  <c r="J98" i="2"/>
  <c r="I97" i="2"/>
  <c r="K101" i="2"/>
  <c r="J100" i="2"/>
  <c r="L101" i="2" l="1"/>
  <c r="L100" i="2" s="1"/>
  <c r="K100" i="2"/>
  <c r="K98" i="2"/>
  <c r="J97" i="2"/>
  <c r="L105" i="2"/>
  <c r="L103" i="2" s="1"/>
  <c r="K103" i="2"/>
  <c r="J95" i="2"/>
  <c r="I94" i="2"/>
  <c r="I93" i="2" s="1"/>
  <c r="I111" i="2" s="1"/>
  <c r="J94" i="2" l="1"/>
  <c r="J93" i="2" s="1"/>
  <c r="J111" i="2" s="1"/>
  <c r="K95" i="2"/>
  <c r="K97" i="2"/>
  <c r="L98" i="2"/>
  <c r="L97" i="2" s="1"/>
  <c r="K94" i="2" l="1"/>
  <c r="K93" i="2" s="1"/>
  <c r="K111" i="2" s="1"/>
  <c r="L95" i="2"/>
  <c r="L94" i="2" s="1"/>
  <c r="L93" i="2" s="1"/>
  <c r="L111" i="2" s="1"/>
  <c r="G112" i="2" l="1"/>
  <c r="C112" i="2"/>
  <c r="E112" i="2"/>
  <c r="D8" i="1" l="1"/>
  <c r="R19" i="2" s="1"/>
  <c r="R20" i="2" s="1"/>
  <c r="G19" i="2" l="1"/>
  <c r="G20" i="2" s="1"/>
  <c r="H9" i="2"/>
  <c r="L31" i="2"/>
  <c r="L32" i="2" s="1"/>
  <c r="L19" i="2"/>
  <c r="L20" i="2" s="1"/>
  <c r="E11" i="1"/>
  <c r="P49" i="2"/>
  <c r="P50" i="2" s="1"/>
  <c r="H49" i="2"/>
  <c r="H50" i="2" s="1"/>
  <c r="G33" i="2" l="1"/>
  <c r="E33" i="2"/>
  <c r="E3" i="3" s="1"/>
  <c r="C33" i="2"/>
  <c r="E4" i="3" s="1"/>
  <c r="C51" i="2"/>
  <c r="F4" i="3" s="1"/>
  <c r="G51" i="2"/>
  <c r="E51" i="2"/>
  <c r="F3" i="3" s="1"/>
  <c r="H10" i="2"/>
  <c r="P9" i="2"/>
  <c r="P10" i="2" s="1"/>
  <c r="C21" i="2"/>
  <c r="D4" i="3" s="1"/>
  <c r="E21" i="2"/>
  <c r="D3" i="3" s="1"/>
  <c r="G21" i="2"/>
  <c r="G11" i="2" l="1"/>
  <c r="E11" i="2"/>
  <c r="C3" i="3" s="1"/>
  <c r="C11" i="2"/>
  <c r="C4" i="3" s="1"/>
</calcChain>
</file>

<file path=xl/comments1.xml><?xml version="1.0" encoding="utf-8"?>
<comments xmlns="http://schemas.openxmlformats.org/spreadsheetml/2006/main">
  <authors>
    <author>Silvia Vargas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Silvia Vargas:</t>
        </r>
        <r>
          <rPr>
            <sz val="9"/>
            <color indexed="81"/>
            <rFont val="Tahoma"/>
            <family val="2"/>
          </rPr>
          <t xml:space="preserve">
CONSIDERANDO EL CUADRO 1.10. Reconstrucción de daños causados por el FEN en el Eje Paita-Talara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Silvia Vargas:</t>
        </r>
        <r>
          <rPr>
            <sz val="9"/>
            <color indexed="81"/>
            <rFont val="Tahoma"/>
            <family val="2"/>
          </rPr>
          <t xml:space="preserve">
TSD recomendada por el SNIP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Silvia Vargas:</t>
        </r>
        <r>
          <rPr>
            <sz val="9"/>
            <color indexed="81"/>
            <rFont val="Tahoma"/>
            <family val="2"/>
          </rPr>
          <t xml:space="preserve">
10% del monto de beneficios para los 10 años de post inversión respectivamente.
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Silvia Vargas:</t>
        </r>
        <r>
          <rPr>
            <sz val="9"/>
            <color indexed="81"/>
            <rFont val="Tahoma"/>
            <family val="2"/>
          </rPr>
          <t xml:space="preserve">
10% del monto de beneficios para los 10 años de post inversión respectivamente.
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>Silvia Vargas:</t>
        </r>
        <r>
          <rPr>
            <sz val="9"/>
            <color indexed="81"/>
            <rFont val="Tahoma"/>
            <family val="2"/>
          </rPr>
          <t xml:space="preserve">
10% del monto de beneficios para los 10 años de post inversión respectivamente.
</t>
        </r>
      </text>
    </comment>
  </commentList>
</comments>
</file>

<file path=xl/sharedStrings.xml><?xml version="1.0" encoding="utf-8"?>
<sst xmlns="http://schemas.openxmlformats.org/spreadsheetml/2006/main" count="94" uniqueCount="55">
  <si>
    <t>1. Reconstrucción</t>
  </si>
  <si>
    <t>2. salud pública</t>
  </si>
  <si>
    <t>3. mortalidad</t>
  </si>
  <si>
    <t>4. Aumento de gasto anual en agua</t>
  </si>
  <si>
    <t xml:space="preserve">Costo 
S/. </t>
  </si>
  <si>
    <t>TOTAL</t>
  </si>
  <si>
    <t xml:space="preserve">Resumen de Costos Evitados </t>
  </si>
  <si>
    <t>Fuente: Serie 5 de SNIP y Gestión de Riesgo de desastres</t>
  </si>
  <si>
    <t>VALOR ACTUAL DE LOS BENEFICIOS NETOS DEL PROYECTO</t>
  </si>
  <si>
    <t>A  Precios  Sociales  (S/.)</t>
  </si>
  <si>
    <t>RUBRO</t>
  </si>
  <si>
    <t>AÑO S</t>
  </si>
  <si>
    <t>A. COSTOS</t>
  </si>
  <si>
    <t xml:space="preserve">B. BENEFICIOS  </t>
  </si>
  <si>
    <t>C. FLUJOS NETO (B - A)</t>
  </si>
  <si>
    <t>INDICADORES ECONÓMICOS</t>
  </si>
  <si>
    <t>TIR (%) =</t>
  </si>
  <si>
    <t>VAN (S/.) =</t>
  </si>
  <si>
    <t>B/C =</t>
  </si>
  <si>
    <t>CUADRO  Nº  30</t>
  </si>
  <si>
    <t>A. INCREMENTO EN EL VALOR NETO DE LA PRODUCCIÓN</t>
  </si>
  <si>
    <t xml:space="preserve">    1. Situación Con Proyecto</t>
  </si>
  <si>
    <t xml:space="preserve">       Valor Bruto de la Producción</t>
  </si>
  <si>
    <t xml:space="preserve">       Costos de Producción Agrícola </t>
  </si>
  <si>
    <t xml:space="preserve">    2. Situación Sin Proyecto</t>
  </si>
  <si>
    <t>B. BENEFICIOS  INCREMENTALES (Por Uso de Agua)</t>
  </si>
  <si>
    <t xml:space="preserve">    1. Ingresos Con Proyecto</t>
  </si>
  <si>
    <t xml:space="preserve">    2. Ingresos Sin Proyecto</t>
  </si>
  <si>
    <t>C. COSTOS INCREMENTALES (Por Inversión)</t>
  </si>
  <si>
    <t xml:space="preserve">    1. Costos de Inversión Con Proyecto</t>
  </si>
  <si>
    <t xml:space="preserve">    2. Costos de Operación y Mantenimiento Con Proyecto</t>
  </si>
  <si>
    <t xml:space="preserve">    3. Costos de Supervisión</t>
  </si>
  <si>
    <t xml:space="preserve">    4. Costos de Estudios Definitivos</t>
  </si>
  <si>
    <t xml:space="preserve">    5. Costos de Capacitación</t>
  </si>
  <si>
    <t xml:space="preserve">    6. Costos de Inversión Sin Proyecto</t>
  </si>
  <si>
    <t xml:space="preserve">    7. Costos de Operación y Mantenimiento Sin Proyecto</t>
  </si>
  <si>
    <t>D. BENEFICIOS NETOS INCREMENTALES (A - B - C)</t>
  </si>
  <si>
    <t>Fuente:  Elaboración Propia</t>
  </si>
  <si>
    <t>TIR  : Tasa Interna de Retorno</t>
  </si>
  <si>
    <t>VAN : Valor Actual Neto</t>
  </si>
  <si>
    <t>Tasa Social de Descuento</t>
  </si>
  <si>
    <t>B/C : Relación Beneficio Costo</t>
  </si>
  <si>
    <t>CALCULO DEL VAN Y TIR DE LAS MEDIDAS DE REDUCCIÓN DE RIESGO</t>
  </si>
  <si>
    <t>INDICADORES DE EVAL. SOCIAL</t>
  </si>
  <si>
    <t>Escenarios</t>
  </si>
  <si>
    <t>VANS</t>
  </si>
  <si>
    <t>TIRS</t>
  </si>
  <si>
    <t>ESCENARIO 01: EVENTO SUCEDE EN EL AÑO 7  Y 11 DE LA POST INVERSIÓN</t>
  </si>
  <si>
    <t xml:space="preserve">ESCENARIO 02: EVENTO CON PROBABILIDAD DE 1 EN LOS AÑOS 6, 11 Y 17 DE LA FASE DE POSTINVERSION. </t>
  </si>
  <si>
    <t xml:space="preserve">ESCENARIO 01: SISMO: EVENTO CON PROBABILIDAD DE 1 EN EL AÑO 11 DE LA FASE DE POSTINVERSION. </t>
  </si>
  <si>
    <t xml:space="preserve">ESCENARIO 01: SISMO: EVENTO CON PROBABILIDAD DE 1 EN EL AÑO7 Y 15 DE LA FASE DE POSTINVERSION. </t>
  </si>
  <si>
    <t>1 
(LLUVIAS INTENSAS)</t>
  </si>
  <si>
    <t>2
 (LLUVIAS INTENSAS.)</t>
  </si>
  <si>
    <t>3
(SISMO.)</t>
  </si>
  <si>
    <t>4
 (SISMO.)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</si>
</sst>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u/>
      <sz val="9"/>
      <name val="Cambria"/>
      <family val="1"/>
      <scheme val="major"/>
    </font>
    <font>
      <b/>
      <sz val="9"/>
      <color indexed="9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" fontId="7" fillId="2" borderId="1" xfId="1" applyNumberFormat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2" xfId="2" applyNumberFormat="1" applyFont="1" applyFill="1" applyBorder="1" applyAlignment="1">
      <alignment horizontal="center" vertical="center"/>
    </xf>
    <xf numFmtId="4" fontId="7" fillId="2" borderId="4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9" fontId="7" fillId="0" borderId="9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6" fillId="0" borderId="1" xfId="1" applyNumberFormat="1" applyFont="1" applyBorder="1" applyAlignment="1">
      <alignment vertical="center"/>
    </xf>
    <xf numFmtId="4" fontId="7" fillId="2" borderId="1" xfId="1" applyNumberFormat="1" applyFont="1" applyFill="1" applyBorder="1" applyAlignment="1">
      <alignment horizontal="right" vertical="center"/>
    </xf>
    <xf numFmtId="4" fontId="6" fillId="3" borderId="1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165" fontId="6" fillId="4" borderId="0" xfId="0" applyNumberFormat="1" applyFont="1" applyFill="1" applyAlignment="1">
      <alignment vertical="center"/>
    </xf>
    <xf numFmtId="3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4" fontId="7" fillId="5" borderId="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165" fontId="6" fillId="5" borderId="0" xfId="0" applyNumberFormat="1" applyFont="1" applyFill="1" applyAlignment="1">
      <alignment vertical="center"/>
    </xf>
    <xf numFmtId="9" fontId="7" fillId="5" borderId="9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9" fontId="6" fillId="0" borderId="0" xfId="0" applyNumberFormat="1" applyFont="1" applyAlignment="1">
      <alignment vertical="center"/>
    </xf>
    <xf numFmtId="0" fontId="7" fillId="5" borderId="1" xfId="0" applyFont="1" applyFill="1" applyBorder="1" applyAlignment="1">
      <alignment vertical="center" wrapText="1"/>
    </xf>
    <xf numFmtId="10" fontId="7" fillId="5" borderId="1" xfId="2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9" fontId="12" fillId="0" borderId="17" xfId="0" applyNumberFormat="1" applyFont="1" applyBorder="1" applyAlignment="1">
      <alignment horizontal="right" vertical="center" wrapText="1"/>
    </xf>
    <xf numFmtId="9" fontId="12" fillId="0" borderId="18" xfId="0" applyNumberFormat="1" applyFont="1" applyBorder="1" applyAlignment="1">
      <alignment horizontal="right" vertical="center" wrapText="1"/>
    </xf>
    <xf numFmtId="4" fontId="7" fillId="5" borderId="1" xfId="1" applyNumberFormat="1" applyFont="1" applyFill="1" applyBorder="1" applyAlignment="1">
      <alignment horizontal="right" vertical="center"/>
    </xf>
    <xf numFmtId="0" fontId="13" fillId="6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9" fontId="7" fillId="4" borderId="19" xfId="2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4" fontId="7" fillId="7" borderId="1" xfId="1" applyNumberFormat="1" applyFont="1" applyFill="1" applyBorder="1" applyAlignment="1">
      <alignment horizontal="center" vertical="center"/>
    </xf>
    <xf numFmtId="3" fontId="7" fillId="7" borderId="1" xfId="1" applyNumberFormat="1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/>
    </xf>
    <xf numFmtId="10" fontId="7" fillId="7" borderId="1" xfId="2" applyNumberFormat="1" applyFont="1" applyFill="1" applyBorder="1" applyAlignment="1">
      <alignment horizontal="center" vertical="center"/>
    </xf>
    <xf numFmtId="4" fontId="7" fillId="7" borderId="1" xfId="1" applyNumberFormat="1" applyFont="1" applyFill="1" applyBorder="1" applyAlignment="1">
      <alignment horizontal="right" vertical="center"/>
    </xf>
    <xf numFmtId="2" fontId="7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0" fontId="6" fillId="5" borderId="0" xfId="0" applyNumberFormat="1" applyFont="1" applyFill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3" fontId="7" fillId="8" borderId="0" xfId="0" applyNumberFormat="1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4" fontId="7" fillId="8" borderId="0" xfId="1" applyNumberFormat="1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10" fontId="7" fillId="8" borderId="0" xfId="2" applyNumberFormat="1" applyFont="1" applyFill="1" applyBorder="1" applyAlignment="1">
      <alignment horizontal="center" vertical="center"/>
    </xf>
    <xf numFmtId="4" fontId="7" fillId="8" borderId="0" xfId="1" applyNumberFormat="1" applyFont="1" applyFill="1" applyBorder="1" applyAlignment="1">
      <alignment horizontal="right" vertical="center"/>
    </xf>
    <xf numFmtId="2" fontId="7" fillId="8" borderId="0" xfId="0" applyNumberFormat="1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vertical="center"/>
    </xf>
    <xf numFmtId="165" fontId="6" fillId="8" borderId="0" xfId="0" applyNumberFormat="1" applyFont="1" applyFill="1" applyBorder="1" applyAlignment="1">
      <alignment vertical="center"/>
    </xf>
    <xf numFmtId="9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left" vertical="center" wrapText="1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3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4" fontId="7" fillId="9" borderId="1" xfId="1" applyNumberFormat="1" applyFont="1" applyFill="1" applyBorder="1" applyAlignment="1">
      <alignment horizontal="center" vertical="center"/>
    </xf>
    <xf numFmtId="4" fontId="7" fillId="9" borderId="2" xfId="1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/>
    </xf>
    <xf numFmtId="10" fontId="7" fillId="9" borderId="1" xfId="2" applyNumberFormat="1" applyFont="1" applyFill="1" applyBorder="1" applyAlignment="1">
      <alignment horizontal="center" vertical="center"/>
    </xf>
    <xf numFmtId="4" fontId="7" fillId="9" borderId="1" xfId="1" applyNumberFormat="1" applyFont="1" applyFill="1" applyBorder="1" applyAlignment="1">
      <alignment horizontal="right" vertical="center"/>
    </xf>
    <xf numFmtId="2" fontId="7" fillId="9" borderId="2" xfId="0" applyNumberFormat="1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0" xfId="0" applyFont="1" applyFill="1" applyAlignment="1">
      <alignment vertical="center"/>
    </xf>
    <xf numFmtId="165" fontId="6" fillId="9" borderId="0" xfId="0" applyNumberFormat="1" applyFont="1" applyFill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9" fontId="7" fillId="9" borderId="9" xfId="2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3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4" fontId="7" fillId="10" borderId="1" xfId="1" applyNumberFormat="1" applyFont="1" applyFill="1" applyBorder="1" applyAlignment="1">
      <alignment horizontal="center" vertical="center"/>
    </xf>
    <xf numFmtId="4" fontId="7" fillId="10" borderId="2" xfId="1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/>
    </xf>
    <xf numFmtId="10" fontId="7" fillId="10" borderId="1" xfId="2" applyNumberFormat="1" applyFont="1" applyFill="1" applyBorder="1" applyAlignment="1">
      <alignment horizontal="center" vertical="center"/>
    </xf>
    <xf numFmtId="4" fontId="7" fillId="10" borderId="1" xfId="1" applyNumberFormat="1" applyFont="1" applyFill="1" applyBorder="1" applyAlignment="1">
      <alignment horizontal="right" vertical="center"/>
    </xf>
    <xf numFmtId="2" fontId="7" fillId="10" borderId="2" xfId="0" applyNumberFormat="1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165" fontId="6" fillId="10" borderId="0" xfId="0" applyNumberFormat="1" applyFont="1" applyFill="1" applyAlignment="1">
      <alignment vertical="center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9" fontId="7" fillId="10" borderId="9" xfId="2" applyFont="1" applyFill="1" applyBorder="1" applyAlignment="1">
      <alignment horizontal="center" vertical="center"/>
    </xf>
    <xf numFmtId="4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enda/AppData/Local/Temp/Rar$DI52.05735/Flujo%20Evaluacion%20El%20Triunfo%20Huas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ULACULTIVO"/>
      <sheetName val="COSTOSPROD"/>
      <sheetName val="FACT"/>
      <sheetName val="Ppto A1"/>
      <sheetName val="Ppto A2"/>
      <sheetName val="C.I."/>
      <sheetName val="CEOV"/>
      <sheetName val="OPE&amp;MAN"/>
      <sheetName val="Capacitación"/>
      <sheetName val=" COST (1)"/>
      <sheetName val=" COST (2)"/>
      <sheetName val="VP-SP"/>
      <sheetName val="VP-CP "/>
      <sheetName val="BEN INCREM"/>
      <sheetName val="BEN AGUA"/>
      <sheetName val="FLUJO Alt01"/>
      <sheetName val="FLUJO Alt02"/>
      <sheetName val="Analisis de Sensibilidad"/>
      <sheetName val="Resum.AnalisisSensibilidad"/>
      <sheetName val="COMPAR"/>
      <sheetName val="APORTES"/>
      <sheetName val="Impacto Ambiental"/>
    </sheetNames>
    <sheetDataSet>
      <sheetData sheetId="0" refreshError="1"/>
      <sheetData sheetId="1" refreshError="1"/>
      <sheetData sheetId="2" refreshError="1"/>
      <sheetData sheetId="3" refreshError="1">
        <row r="47">
          <cell r="G47">
            <v>4086930.9227151601</v>
          </cell>
          <cell r="J47">
            <v>3399750.4237200608</v>
          </cell>
        </row>
        <row r="48">
          <cell r="J48">
            <v>101992.51271160183</v>
          </cell>
        </row>
        <row r="49">
          <cell r="J49">
            <v>45455</v>
          </cell>
        </row>
      </sheetData>
      <sheetData sheetId="4" refreshError="1"/>
      <sheetData sheetId="5" refreshError="1"/>
      <sheetData sheetId="6" refreshError="1"/>
      <sheetData sheetId="7" refreshError="1">
        <row r="13">
          <cell r="G13">
            <v>36020</v>
          </cell>
          <cell r="I13">
            <v>19824.745999999999</v>
          </cell>
        </row>
        <row r="27">
          <cell r="I27">
            <v>35855.42</v>
          </cell>
        </row>
        <row r="42">
          <cell r="I42">
            <v>17757.846000000001</v>
          </cell>
        </row>
      </sheetData>
      <sheetData sheetId="8" refreshError="1">
        <row r="21">
          <cell r="F21">
            <v>20000</v>
          </cell>
          <cell r="H21">
            <v>17498.75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8">
          <cell r="B8">
            <v>5600000</v>
          </cell>
        </row>
        <row r="22">
          <cell r="B22">
            <v>5208000.0000000009</v>
          </cell>
        </row>
        <row r="23">
          <cell r="B23">
            <v>3044337.45</v>
          </cell>
        </row>
        <row r="25">
          <cell r="B25">
            <v>3043294.8000000003</v>
          </cell>
        </row>
        <row r="26">
          <cell r="B26">
            <v>1915801.5572849999</v>
          </cell>
        </row>
      </sheetData>
      <sheetData sheetId="14" refreshError="1">
        <row r="7">
          <cell r="B7">
            <v>40000</v>
          </cell>
        </row>
        <row r="22">
          <cell r="B22">
            <v>33612</v>
          </cell>
        </row>
        <row r="25">
          <cell r="B25">
            <v>21152.031599999998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1"/>
  <sheetViews>
    <sheetView tabSelected="1" workbookViewId="0">
      <selection activeCell="E11" sqref="E11"/>
    </sheetView>
  </sheetViews>
  <sheetFormatPr baseColWidth="10" defaultRowHeight="15" x14ac:dyDescent="0.25"/>
  <cols>
    <col min="3" max="3" width="32.28515625" bestFit="1" customWidth="1"/>
    <col min="4" max="4" width="12.28515625" bestFit="1" customWidth="1"/>
    <col min="5" max="5" width="12.42578125" bestFit="1" customWidth="1"/>
    <col min="6" max="6" width="11.7109375" bestFit="1" customWidth="1"/>
  </cols>
  <sheetData>
    <row r="2" spans="3:6" ht="30" x14ac:dyDescent="0.25">
      <c r="C2" s="3" t="s">
        <v>6</v>
      </c>
      <c r="D2" s="4" t="s">
        <v>4</v>
      </c>
    </row>
    <row r="3" spans="3:6" x14ac:dyDescent="0.25">
      <c r="C3" s="2"/>
      <c r="D3" s="7"/>
    </row>
    <row r="4" spans="3:6" ht="13.5" customHeight="1" x14ac:dyDescent="0.25">
      <c r="C4" s="5" t="s">
        <v>0</v>
      </c>
      <c r="D4" s="7">
        <v>300000</v>
      </c>
    </row>
    <row r="5" spans="3:6" x14ac:dyDescent="0.25">
      <c r="C5" s="5" t="s">
        <v>1</v>
      </c>
      <c r="D5" s="7">
        <v>1000000</v>
      </c>
    </row>
    <row r="6" spans="3:6" x14ac:dyDescent="0.25">
      <c r="C6" s="5" t="s">
        <v>2</v>
      </c>
      <c r="D6" s="7">
        <v>2000000</v>
      </c>
    </row>
    <row r="7" spans="3:6" x14ac:dyDescent="0.25">
      <c r="C7" s="5" t="s">
        <v>3</v>
      </c>
      <c r="D7" s="7">
        <v>658220.80000000005</v>
      </c>
    </row>
    <row r="8" spans="3:6" x14ac:dyDescent="0.25">
      <c r="C8" s="6" t="s">
        <v>5</v>
      </c>
      <c r="D8" s="8">
        <f>SUM(D4:D7)</f>
        <v>3958220.7999999998</v>
      </c>
      <c r="F8" s="170">
        <f>D8</f>
        <v>3958220.7999999998</v>
      </c>
    </row>
    <row r="9" spans="3:6" x14ac:dyDescent="0.25">
      <c r="C9" s="10" t="s">
        <v>7</v>
      </c>
    </row>
    <row r="10" spans="3:6" x14ac:dyDescent="0.25">
      <c r="C10" s="9"/>
      <c r="D10" s="1"/>
      <c r="E10" s="170"/>
    </row>
    <row r="11" spans="3:6" x14ac:dyDescent="0.25">
      <c r="E11" s="170">
        <f>F8-D8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9"/>
  <sheetViews>
    <sheetView workbookViewId="0">
      <selection activeCell="D58" sqref="D58"/>
    </sheetView>
  </sheetViews>
  <sheetFormatPr baseColWidth="10" defaultRowHeight="12" x14ac:dyDescent="0.25"/>
  <cols>
    <col min="1" max="1" width="22.28515625" style="11" customWidth="1"/>
    <col min="2" max="2" width="11.85546875" style="11" customWidth="1"/>
    <col min="3" max="3" width="14.85546875" style="11" customWidth="1"/>
    <col min="4" max="4" width="11.28515625" style="11" bestFit="1" customWidth="1"/>
    <col min="5" max="5" width="15.7109375" style="11" bestFit="1" customWidth="1"/>
    <col min="6" max="12" width="11.28515625" style="11" bestFit="1" customWidth="1"/>
    <col min="13" max="16384" width="11.42578125" style="11"/>
  </cols>
  <sheetData>
    <row r="1" spans="1:22" ht="14.25" customHeight="1" x14ac:dyDescent="0.25">
      <c r="A1" s="77" t="s">
        <v>42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22" ht="14.25" customHeight="1" x14ac:dyDescent="0.25">
      <c r="A2" s="77" t="s">
        <v>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22" ht="14.2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2" ht="14.25" customHeight="1" x14ac:dyDescent="0.25">
      <c r="A4" s="94" t="s">
        <v>47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 ht="14.25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14.25" customHeight="1" x14ac:dyDescent="0.25">
      <c r="A6" s="97" t="s">
        <v>10</v>
      </c>
      <c r="B6" s="97" t="s">
        <v>11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6"/>
      <c r="N6" s="96"/>
      <c r="O6" s="96"/>
      <c r="P6" s="96"/>
      <c r="Q6" s="96"/>
      <c r="R6" s="96"/>
      <c r="S6" s="96"/>
      <c r="T6" s="96"/>
      <c r="U6" s="96"/>
      <c r="V6" s="96"/>
    </row>
    <row r="7" spans="1:22" ht="14.25" customHeight="1" x14ac:dyDescent="0.25">
      <c r="A7" s="98"/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  <c r="O7" s="99">
        <v>14</v>
      </c>
      <c r="P7" s="99">
        <v>15</v>
      </c>
      <c r="Q7" s="99">
        <v>16</v>
      </c>
      <c r="R7" s="99">
        <v>17</v>
      </c>
      <c r="S7" s="99">
        <v>18</v>
      </c>
      <c r="T7" s="99">
        <v>19</v>
      </c>
      <c r="U7" s="99">
        <v>20</v>
      </c>
      <c r="V7" s="99">
        <v>21</v>
      </c>
    </row>
    <row r="8" spans="1:22" ht="14.25" customHeight="1" x14ac:dyDescent="0.25">
      <c r="A8" s="100" t="s">
        <v>12</v>
      </c>
      <c r="B8" s="101">
        <v>3111743.56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</row>
    <row r="9" spans="1:22" ht="14.25" customHeight="1" x14ac:dyDescent="0.25">
      <c r="A9" s="100" t="s">
        <v>13</v>
      </c>
      <c r="B9" s="101">
        <v>0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  <c r="H9" s="101">
        <f>RCE!$F$8</f>
        <v>3958220.7999999998</v>
      </c>
      <c r="I9" s="101">
        <v>0</v>
      </c>
      <c r="J9" s="101">
        <v>0</v>
      </c>
      <c r="K9" s="101">
        <v>0</v>
      </c>
      <c r="L9" s="101"/>
      <c r="M9" s="96"/>
      <c r="N9" s="96"/>
      <c r="O9" s="96"/>
      <c r="P9" s="103">
        <f>$H$9</f>
        <v>3958220.7999999998</v>
      </c>
      <c r="Q9" s="96"/>
      <c r="R9" s="96"/>
      <c r="S9" s="96"/>
      <c r="T9" s="96"/>
      <c r="U9" s="96"/>
      <c r="V9" s="96"/>
    </row>
    <row r="10" spans="1:22" ht="14.25" customHeight="1" x14ac:dyDescent="0.25">
      <c r="A10" s="100" t="s">
        <v>14</v>
      </c>
      <c r="B10" s="101">
        <f>B9-B8</f>
        <v>-3111743.56</v>
      </c>
      <c r="C10" s="101">
        <f t="shared" ref="C10:V10" si="0">C9-C8</f>
        <v>0</v>
      </c>
      <c r="D10" s="101">
        <f t="shared" si="0"/>
        <v>0</v>
      </c>
      <c r="E10" s="101">
        <f t="shared" si="0"/>
        <v>0</v>
      </c>
      <c r="F10" s="101">
        <f t="shared" si="0"/>
        <v>0</v>
      </c>
      <c r="G10" s="101">
        <f t="shared" si="0"/>
        <v>0</v>
      </c>
      <c r="H10" s="101">
        <f t="shared" si="0"/>
        <v>3958220.7999999998</v>
      </c>
      <c r="I10" s="101">
        <f t="shared" si="0"/>
        <v>0</v>
      </c>
      <c r="J10" s="101">
        <f t="shared" si="0"/>
        <v>0</v>
      </c>
      <c r="K10" s="101">
        <f t="shared" si="0"/>
        <v>0</v>
      </c>
      <c r="L10" s="101">
        <f t="shared" si="0"/>
        <v>0</v>
      </c>
      <c r="M10" s="101">
        <f t="shared" si="0"/>
        <v>0</v>
      </c>
      <c r="N10" s="101">
        <f t="shared" si="0"/>
        <v>0</v>
      </c>
      <c r="O10" s="101">
        <f t="shared" si="0"/>
        <v>0</v>
      </c>
      <c r="P10" s="101">
        <f t="shared" si="0"/>
        <v>3958220.7999999998</v>
      </c>
      <c r="Q10" s="101">
        <f t="shared" si="0"/>
        <v>0</v>
      </c>
      <c r="R10" s="101">
        <f t="shared" si="0"/>
        <v>0</v>
      </c>
      <c r="S10" s="101">
        <f t="shared" si="0"/>
        <v>0</v>
      </c>
      <c r="T10" s="101">
        <f t="shared" si="0"/>
        <v>0</v>
      </c>
      <c r="U10" s="101">
        <f t="shared" si="0"/>
        <v>0</v>
      </c>
      <c r="V10" s="101">
        <f t="shared" si="0"/>
        <v>0</v>
      </c>
    </row>
    <row r="11" spans="1:22" ht="24" x14ac:dyDescent="0.25">
      <c r="A11" s="104" t="s">
        <v>43</v>
      </c>
      <c r="B11" s="105" t="s">
        <v>16</v>
      </c>
      <c r="C11" s="106">
        <f>IRR(B10:V10)</f>
        <v>0.10670004100017549</v>
      </c>
      <c r="D11" s="105" t="s">
        <v>17</v>
      </c>
      <c r="E11" s="107">
        <f>NPV(L12,B10:V10)</f>
        <v>397153.90626336576</v>
      </c>
      <c r="F11" s="105" t="s">
        <v>18</v>
      </c>
      <c r="G11" s="108">
        <f>(NPV(L12,C10:L10))/-B10</f>
        <v>0.75846794252342287</v>
      </c>
      <c r="H11" s="105"/>
      <c r="I11" s="105"/>
      <c r="J11" s="105"/>
      <c r="K11" s="105"/>
      <c r="L11" s="109"/>
      <c r="M11" s="96"/>
      <c r="N11" s="96"/>
      <c r="O11" s="96"/>
      <c r="P11" s="96"/>
      <c r="Q11" s="96"/>
      <c r="R11" s="96"/>
      <c r="S11" s="96"/>
      <c r="T11" s="96"/>
      <c r="U11" s="96"/>
      <c r="V11" s="96"/>
    </row>
    <row r="12" spans="1:22" ht="14.25" customHeight="1" thickBot="1" x14ac:dyDescent="0.3">
      <c r="A12" s="42"/>
      <c r="B12" s="43"/>
      <c r="C12" s="43"/>
      <c r="D12" s="43"/>
      <c r="E12" s="43"/>
      <c r="F12" s="43"/>
      <c r="G12" s="44"/>
      <c r="H12" s="43"/>
      <c r="I12" s="43"/>
      <c r="J12" s="89" t="s">
        <v>40</v>
      </c>
      <c r="K12" s="90"/>
      <c r="L12" s="93">
        <v>0.09</v>
      </c>
    </row>
    <row r="13" spans="1:22" ht="14.25" customHeight="1" x14ac:dyDescent="0.25">
      <c r="A13" s="25"/>
      <c r="G13" s="26"/>
      <c r="J13" s="28"/>
      <c r="K13" s="29"/>
      <c r="L13" s="30"/>
    </row>
    <row r="14" spans="1:22" ht="14.25" customHeight="1" x14ac:dyDescent="0.25">
      <c r="A14" s="82" t="s">
        <v>48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</row>
    <row r="15" spans="1:22" ht="14.25" customHeigh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1:22" ht="14.25" customHeight="1" x14ac:dyDescent="0.25">
      <c r="A16" s="91" t="s">
        <v>10</v>
      </c>
      <c r="B16" s="91" t="s">
        <v>11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ht="14.25" customHeight="1" x14ac:dyDescent="0.25">
      <c r="A17" s="92"/>
      <c r="B17" s="45">
        <v>1</v>
      </c>
      <c r="C17" s="45">
        <v>2</v>
      </c>
      <c r="D17" s="45">
        <v>3</v>
      </c>
      <c r="E17" s="45">
        <v>4</v>
      </c>
      <c r="F17" s="45">
        <v>5</v>
      </c>
      <c r="G17" s="45">
        <v>6</v>
      </c>
      <c r="H17" s="45">
        <v>7</v>
      </c>
      <c r="I17" s="45">
        <v>8</v>
      </c>
      <c r="J17" s="45">
        <v>9</v>
      </c>
      <c r="K17" s="45">
        <v>10</v>
      </c>
      <c r="L17" s="45">
        <v>11</v>
      </c>
      <c r="M17" s="45">
        <v>12</v>
      </c>
      <c r="N17" s="45">
        <v>13</v>
      </c>
      <c r="O17" s="45">
        <v>14</v>
      </c>
      <c r="P17" s="45">
        <v>15</v>
      </c>
      <c r="Q17" s="45">
        <v>16</v>
      </c>
      <c r="R17" s="45">
        <v>17</v>
      </c>
      <c r="S17" s="45">
        <v>18</v>
      </c>
      <c r="T17" s="45">
        <v>19</v>
      </c>
      <c r="U17" s="45">
        <v>20</v>
      </c>
      <c r="V17" s="45">
        <v>21</v>
      </c>
    </row>
    <row r="18" spans="1:22" ht="14.25" customHeight="1" x14ac:dyDescent="0.25">
      <c r="A18" s="46" t="s">
        <v>12</v>
      </c>
      <c r="B18" s="47">
        <f t="shared" ref="B18:L18" si="1">B8</f>
        <v>3111743.56</v>
      </c>
      <c r="C18" s="47">
        <f t="shared" si="1"/>
        <v>0</v>
      </c>
      <c r="D18" s="47">
        <f t="shared" si="1"/>
        <v>0</v>
      </c>
      <c r="E18" s="47">
        <f t="shared" si="1"/>
        <v>0</v>
      </c>
      <c r="F18" s="47">
        <f t="shared" si="1"/>
        <v>0</v>
      </c>
      <c r="G18" s="47">
        <f t="shared" si="1"/>
        <v>0</v>
      </c>
      <c r="H18" s="47">
        <f t="shared" si="1"/>
        <v>0</v>
      </c>
      <c r="I18" s="47">
        <f t="shared" si="1"/>
        <v>0</v>
      </c>
      <c r="J18" s="47">
        <f t="shared" si="1"/>
        <v>0</v>
      </c>
      <c r="K18" s="47">
        <f t="shared" si="1"/>
        <v>0</v>
      </c>
      <c r="L18" s="47">
        <f t="shared" si="1"/>
        <v>0</v>
      </c>
      <c r="M18" s="55"/>
      <c r="N18" s="55"/>
      <c r="O18" s="110"/>
      <c r="P18" s="55"/>
      <c r="Q18" s="55"/>
      <c r="R18" s="55"/>
      <c r="S18" s="55"/>
      <c r="T18" s="55"/>
      <c r="U18" s="55"/>
      <c r="V18" s="55"/>
    </row>
    <row r="19" spans="1:22" ht="14.25" customHeight="1" x14ac:dyDescent="0.25">
      <c r="A19" s="46" t="s">
        <v>13</v>
      </c>
      <c r="B19" s="47">
        <v>0</v>
      </c>
      <c r="C19" s="47">
        <f>+$L$9*$O$18</f>
        <v>0</v>
      </c>
      <c r="D19" s="47">
        <f t="shared" ref="D19:L19" si="2">+$L$9*$O$18</f>
        <v>0</v>
      </c>
      <c r="E19" s="47">
        <f t="shared" si="2"/>
        <v>0</v>
      </c>
      <c r="F19" s="47">
        <f t="shared" si="2"/>
        <v>0</v>
      </c>
      <c r="G19" s="47">
        <f>RCE!$F$8</f>
        <v>3958220.7999999998</v>
      </c>
      <c r="H19" s="47">
        <f t="shared" si="2"/>
        <v>0</v>
      </c>
      <c r="I19" s="47">
        <f t="shared" si="2"/>
        <v>0</v>
      </c>
      <c r="J19" s="47">
        <f t="shared" si="2"/>
        <v>0</v>
      </c>
      <c r="K19" s="47">
        <f t="shared" si="2"/>
        <v>0</v>
      </c>
      <c r="L19" s="47">
        <f>RCE!$F$8</f>
        <v>3958220.7999999998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47">
        <f>RCE!$F$8</f>
        <v>3958220.7999999998</v>
      </c>
      <c r="S19" s="55">
        <v>0</v>
      </c>
      <c r="T19" s="55">
        <v>0</v>
      </c>
      <c r="U19" s="55">
        <v>0</v>
      </c>
      <c r="V19" s="55">
        <v>0</v>
      </c>
    </row>
    <row r="20" spans="1:22" ht="14.25" customHeight="1" x14ac:dyDescent="0.25">
      <c r="A20" s="46" t="s">
        <v>14</v>
      </c>
      <c r="B20" s="48">
        <f>B19-B18</f>
        <v>-3111743.56</v>
      </c>
      <c r="C20" s="48">
        <f t="shared" ref="C20:V20" si="3">C19-C18</f>
        <v>0</v>
      </c>
      <c r="D20" s="48">
        <f t="shared" si="3"/>
        <v>0</v>
      </c>
      <c r="E20" s="48">
        <f t="shared" si="3"/>
        <v>0</v>
      </c>
      <c r="F20" s="48">
        <f t="shared" si="3"/>
        <v>0</v>
      </c>
      <c r="G20" s="48">
        <f t="shared" si="3"/>
        <v>3958220.7999999998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8">
        <f t="shared" si="3"/>
        <v>0</v>
      </c>
      <c r="L20" s="48">
        <f t="shared" si="3"/>
        <v>3958220.7999999998</v>
      </c>
      <c r="M20" s="48">
        <f t="shared" si="3"/>
        <v>0</v>
      </c>
      <c r="N20" s="48">
        <f t="shared" si="3"/>
        <v>0</v>
      </c>
      <c r="O20" s="48">
        <f t="shared" si="3"/>
        <v>0</v>
      </c>
      <c r="P20" s="48">
        <f t="shared" si="3"/>
        <v>0</v>
      </c>
      <c r="Q20" s="48">
        <f t="shared" si="3"/>
        <v>0</v>
      </c>
      <c r="R20" s="48">
        <f t="shared" si="3"/>
        <v>3958220.7999999998</v>
      </c>
      <c r="S20" s="48">
        <f t="shared" si="3"/>
        <v>0</v>
      </c>
      <c r="T20" s="48">
        <f t="shared" si="3"/>
        <v>0</v>
      </c>
      <c r="U20" s="48">
        <f t="shared" si="3"/>
        <v>0</v>
      </c>
      <c r="V20" s="48">
        <f t="shared" si="3"/>
        <v>0</v>
      </c>
    </row>
    <row r="21" spans="1:22" ht="24.75" thickBot="1" x14ac:dyDescent="0.3">
      <c r="A21" s="65" t="s">
        <v>43</v>
      </c>
      <c r="B21" s="49" t="s">
        <v>16</v>
      </c>
      <c r="C21" s="66">
        <f>IRR(B20:V20)</f>
        <v>0.16184724216228941</v>
      </c>
      <c r="D21" s="49" t="s">
        <v>17</v>
      </c>
      <c r="E21" s="75">
        <f>NPV(L22,B20:V20)</f>
        <v>1953926.3736880126</v>
      </c>
      <c r="F21" s="49" t="s">
        <v>18</v>
      </c>
      <c r="G21" s="50">
        <f>(NPV(L22,C20:L20))/-B20</f>
        <v>1.3640478696188716</v>
      </c>
      <c r="H21" s="51"/>
      <c r="I21" s="52"/>
      <c r="J21" s="52"/>
      <c r="K21" s="52"/>
      <c r="L21" s="53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14.25" customHeight="1" thickBot="1" x14ac:dyDescent="0.3">
      <c r="A22" s="54"/>
      <c r="B22" s="55"/>
      <c r="C22" s="55"/>
      <c r="D22" s="55"/>
      <c r="E22" s="55"/>
      <c r="F22" s="55"/>
      <c r="G22" s="56"/>
      <c r="H22" s="55"/>
      <c r="I22" s="55"/>
      <c r="J22" s="87" t="s">
        <v>40</v>
      </c>
      <c r="K22" s="88"/>
      <c r="L22" s="57">
        <v>0.09</v>
      </c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ht="14.25" customHeight="1" x14ac:dyDescent="0.25">
      <c r="A23" s="25"/>
      <c r="G23" s="26"/>
      <c r="J23" s="28"/>
      <c r="K23" s="29"/>
      <c r="L23" s="30"/>
    </row>
    <row r="24" spans="1:22" ht="14.25" customHeight="1" x14ac:dyDescent="0.25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22" ht="14.25" customHeight="1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</row>
    <row r="26" spans="1:22" ht="14.25" customHeight="1" x14ac:dyDescent="0.25">
      <c r="A26" s="126" t="s">
        <v>49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</row>
    <row r="27" spans="1:22" ht="14.25" customHeight="1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8"/>
      <c r="O27" s="128"/>
      <c r="P27" s="128"/>
      <c r="Q27" s="128"/>
      <c r="R27" s="128"/>
      <c r="S27" s="128"/>
      <c r="T27" s="128"/>
      <c r="U27" s="128"/>
      <c r="V27" s="128"/>
    </row>
    <row r="28" spans="1:22" ht="14.25" customHeight="1" x14ac:dyDescent="0.25">
      <c r="A28" s="129" t="s">
        <v>10</v>
      </c>
      <c r="B28" s="129" t="s">
        <v>11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8"/>
      <c r="N28" s="128"/>
      <c r="O28" s="128"/>
      <c r="P28" s="128"/>
      <c r="Q28" s="128"/>
      <c r="R28" s="128"/>
      <c r="S28" s="128"/>
      <c r="T28" s="128"/>
      <c r="U28" s="128"/>
      <c r="V28" s="128"/>
    </row>
    <row r="29" spans="1:22" ht="14.25" customHeight="1" x14ac:dyDescent="0.25">
      <c r="A29" s="130"/>
      <c r="B29" s="131">
        <v>1</v>
      </c>
      <c r="C29" s="131">
        <v>2</v>
      </c>
      <c r="D29" s="131">
        <v>3</v>
      </c>
      <c r="E29" s="131">
        <v>4</v>
      </c>
      <c r="F29" s="131">
        <v>5</v>
      </c>
      <c r="G29" s="131">
        <v>6</v>
      </c>
      <c r="H29" s="131">
        <v>7</v>
      </c>
      <c r="I29" s="131">
        <v>8</v>
      </c>
      <c r="J29" s="131">
        <v>9</v>
      </c>
      <c r="K29" s="131">
        <v>10</v>
      </c>
      <c r="L29" s="131">
        <v>11</v>
      </c>
      <c r="M29" s="131">
        <v>12</v>
      </c>
      <c r="N29" s="131">
        <v>13</v>
      </c>
      <c r="O29" s="131">
        <v>14</v>
      </c>
      <c r="P29" s="131">
        <v>15</v>
      </c>
      <c r="Q29" s="131">
        <v>16</v>
      </c>
      <c r="R29" s="131">
        <v>17</v>
      </c>
      <c r="S29" s="131">
        <v>18</v>
      </c>
      <c r="T29" s="131">
        <v>19</v>
      </c>
      <c r="U29" s="131">
        <v>20</v>
      </c>
      <c r="V29" s="131">
        <v>21</v>
      </c>
    </row>
    <row r="30" spans="1:22" ht="14.25" customHeight="1" x14ac:dyDescent="0.25">
      <c r="A30" s="132" t="s">
        <v>12</v>
      </c>
      <c r="B30" s="133">
        <f>B8</f>
        <v>3111743.56</v>
      </c>
      <c r="C30" s="133">
        <f t="shared" ref="B30:L30" si="4">C20</f>
        <v>0</v>
      </c>
      <c r="D30" s="133">
        <f t="shared" si="4"/>
        <v>0</v>
      </c>
      <c r="E30" s="133">
        <f t="shared" si="4"/>
        <v>0</v>
      </c>
      <c r="F30" s="133">
        <f t="shared" si="4"/>
        <v>0</v>
      </c>
      <c r="G30" s="133">
        <v>0</v>
      </c>
      <c r="H30" s="133">
        <f t="shared" si="4"/>
        <v>0</v>
      </c>
      <c r="I30" s="133">
        <f t="shared" si="4"/>
        <v>0</v>
      </c>
      <c r="J30" s="133">
        <f t="shared" si="4"/>
        <v>0</v>
      </c>
      <c r="K30" s="133">
        <f t="shared" si="4"/>
        <v>0</v>
      </c>
      <c r="L30" s="133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</row>
    <row r="31" spans="1:22" x14ac:dyDescent="0.25">
      <c r="A31" s="132" t="s">
        <v>13</v>
      </c>
      <c r="B31" s="133">
        <v>0</v>
      </c>
      <c r="C31" s="133">
        <f>+$L$9*$O$18</f>
        <v>0</v>
      </c>
      <c r="D31" s="133">
        <f t="shared" ref="D31:L31" si="5">+$L$9*$O$18</f>
        <v>0</v>
      </c>
      <c r="E31" s="133">
        <f t="shared" si="5"/>
        <v>0</v>
      </c>
      <c r="F31" s="133">
        <f t="shared" si="5"/>
        <v>0</v>
      </c>
      <c r="G31" s="133">
        <v>0</v>
      </c>
      <c r="H31" s="133">
        <f t="shared" si="5"/>
        <v>0</v>
      </c>
      <c r="I31" s="133">
        <f t="shared" si="5"/>
        <v>0</v>
      </c>
      <c r="J31" s="133">
        <f t="shared" si="5"/>
        <v>0</v>
      </c>
      <c r="K31" s="133">
        <f t="shared" si="5"/>
        <v>0</v>
      </c>
      <c r="L31" s="133">
        <f>RCE!$F$8</f>
        <v>3958220.7999999998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</row>
    <row r="32" spans="1:22" ht="14.25" customHeight="1" x14ac:dyDescent="0.25">
      <c r="A32" s="132" t="s">
        <v>14</v>
      </c>
      <c r="B32" s="134">
        <f>B31-B30</f>
        <v>-3111743.56</v>
      </c>
      <c r="C32" s="134">
        <f t="shared" ref="C32:V32" si="6">C31-C30</f>
        <v>0</v>
      </c>
      <c r="D32" s="134">
        <f t="shared" si="6"/>
        <v>0</v>
      </c>
      <c r="E32" s="134">
        <f t="shared" si="6"/>
        <v>0</v>
      </c>
      <c r="F32" s="134">
        <f t="shared" si="6"/>
        <v>0</v>
      </c>
      <c r="G32" s="134">
        <f t="shared" si="6"/>
        <v>0</v>
      </c>
      <c r="H32" s="134">
        <f t="shared" si="6"/>
        <v>0</v>
      </c>
      <c r="I32" s="134">
        <f t="shared" si="6"/>
        <v>0</v>
      </c>
      <c r="J32" s="134">
        <f t="shared" si="6"/>
        <v>0</v>
      </c>
      <c r="K32" s="134">
        <f t="shared" si="6"/>
        <v>0</v>
      </c>
      <c r="L32" s="134">
        <f t="shared" si="6"/>
        <v>3958220.7999999998</v>
      </c>
      <c r="M32" s="134">
        <f t="shared" si="6"/>
        <v>0</v>
      </c>
      <c r="N32" s="134">
        <f t="shared" si="6"/>
        <v>0</v>
      </c>
      <c r="O32" s="134">
        <f t="shared" si="6"/>
        <v>0</v>
      </c>
      <c r="P32" s="134">
        <f t="shared" si="6"/>
        <v>0</v>
      </c>
      <c r="Q32" s="134">
        <f t="shared" si="6"/>
        <v>0</v>
      </c>
      <c r="R32" s="134">
        <f t="shared" si="6"/>
        <v>0</v>
      </c>
      <c r="S32" s="134">
        <f t="shared" si="6"/>
        <v>0</v>
      </c>
      <c r="T32" s="134">
        <f t="shared" si="6"/>
        <v>0</v>
      </c>
      <c r="U32" s="134">
        <f t="shared" si="6"/>
        <v>0</v>
      </c>
      <c r="V32" s="134">
        <f t="shared" si="6"/>
        <v>0</v>
      </c>
    </row>
    <row r="33" spans="1:22" ht="14.25" customHeight="1" thickBot="1" x14ac:dyDescent="0.3">
      <c r="A33" s="135" t="s">
        <v>43</v>
      </c>
      <c r="B33" s="136" t="s">
        <v>16</v>
      </c>
      <c r="C33" s="137">
        <f>IRR(B32:V32)</f>
        <v>2.4352948198501867E-2</v>
      </c>
      <c r="D33" s="136" t="s">
        <v>17</v>
      </c>
      <c r="E33" s="138">
        <f>NPV(L34,B32:V32)</f>
        <v>-1320870.0165144042</v>
      </c>
      <c r="F33" s="136" t="s">
        <v>18</v>
      </c>
      <c r="G33" s="139">
        <f>(NPV(L34,C32:L32))/-B32</f>
        <v>0.53731781226834108</v>
      </c>
      <c r="H33" s="140"/>
      <c r="I33" s="141"/>
      <c r="J33" s="141"/>
      <c r="K33" s="141"/>
      <c r="L33" s="142"/>
      <c r="M33" s="128"/>
      <c r="N33" s="128"/>
      <c r="O33" s="128"/>
      <c r="P33" s="128"/>
      <c r="Q33" s="128"/>
      <c r="R33" s="128"/>
      <c r="S33" s="128"/>
      <c r="T33" s="128"/>
      <c r="U33" s="128"/>
      <c r="V33" s="128"/>
    </row>
    <row r="34" spans="1:22" ht="14.25" customHeight="1" thickBot="1" x14ac:dyDescent="0.3">
      <c r="A34" s="143"/>
      <c r="B34" s="128"/>
      <c r="C34" s="128"/>
      <c r="D34" s="128"/>
      <c r="E34" s="128"/>
      <c r="F34" s="128"/>
      <c r="G34" s="144"/>
      <c r="H34" s="128"/>
      <c r="I34" s="128"/>
      <c r="J34" s="145" t="s">
        <v>40</v>
      </c>
      <c r="K34" s="146"/>
      <c r="L34" s="147">
        <v>0.09</v>
      </c>
      <c r="M34" s="128"/>
      <c r="N34" s="128"/>
      <c r="O34" s="128"/>
      <c r="P34" s="128"/>
      <c r="Q34" s="128"/>
      <c r="R34" s="128"/>
      <c r="S34" s="128"/>
      <c r="T34" s="128"/>
      <c r="U34" s="128"/>
      <c r="V34" s="128"/>
    </row>
    <row r="35" spans="1:22" ht="14.25" customHeight="1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  <row r="36" spans="1:22" ht="14.25" customHeight="1" x14ac:dyDescent="0.2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22" ht="14.25" customHeight="1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1:22" ht="14.25" customHeight="1" x14ac:dyDescent="0.25">
      <c r="A38" s="115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22" ht="14.25" customHeight="1" x14ac:dyDescent="0.25">
      <c r="A39" s="115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N39" s="64"/>
    </row>
    <row r="40" spans="1:22" ht="14.25" customHeight="1" x14ac:dyDescent="0.25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22" ht="26.25" customHeight="1" x14ac:dyDescent="0.25">
      <c r="A41" s="125"/>
      <c r="B41" s="117"/>
      <c r="C41" s="118"/>
      <c r="D41" s="117"/>
      <c r="E41" s="119"/>
      <c r="F41" s="117"/>
      <c r="G41" s="120"/>
      <c r="H41" s="117"/>
      <c r="I41" s="117"/>
      <c r="J41" s="117"/>
      <c r="K41" s="117"/>
      <c r="L41" s="121"/>
    </row>
    <row r="42" spans="1:22" ht="14.25" customHeight="1" x14ac:dyDescent="0.25">
      <c r="A42" s="115"/>
      <c r="B42" s="122"/>
      <c r="C42" s="122"/>
      <c r="D42" s="122"/>
      <c r="E42" s="122"/>
      <c r="F42" s="122"/>
      <c r="G42" s="123"/>
      <c r="H42" s="122"/>
      <c r="I42" s="122"/>
      <c r="J42" s="113"/>
      <c r="K42" s="113"/>
      <c r="L42" s="124"/>
    </row>
    <row r="43" spans="1:22" ht="14.25" customHeight="1" x14ac:dyDescent="0.25">
      <c r="A43" s="25"/>
      <c r="D43" s="31"/>
    </row>
    <row r="44" spans="1:22" ht="14.25" customHeight="1" x14ac:dyDescent="0.25">
      <c r="A44" s="148" t="s">
        <v>50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</row>
    <row r="45" spans="1:22" ht="14.25" customHeight="1" x14ac:dyDescent="0.25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50"/>
      <c r="N45" s="150"/>
      <c r="O45" s="150"/>
      <c r="P45" s="150"/>
      <c r="Q45" s="150"/>
      <c r="R45" s="150"/>
      <c r="S45" s="150"/>
      <c r="T45" s="150"/>
      <c r="U45" s="150"/>
      <c r="V45" s="150"/>
    </row>
    <row r="46" spans="1:22" ht="14.25" customHeight="1" x14ac:dyDescent="0.25">
      <c r="A46" s="151" t="s">
        <v>10</v>
      </c>
      <c r="B46" s="151" t="s">
        <v>11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0"/>
      <c r="N46" s="150"/>
      <c r="O46" s="150"/>
      <c r="P46" s="150"/>
      <c r="Q46" s="150"/>
      <c r="R46" s="150"/>
      <c r="S46" s="150"/>
      <c r="T46" s="150"/>
      <c r="U46" s="150"/>
      <c r="V46" s="150"/>
    </row>
    <row r="47" spans="1:22" ht="14.25" customHeight="1" x14ac:dyDescent="0.25">
      <c r="A47" s="152"/>
      <c r="B47" s="153">
        <v>1</v>
      </c>
      <c r="C47" s="153">
        <v>2</v>
      </c>
      <c r="D47" s="153">
        <v>3</v>
      </c>
      <c r="E47" s="153">
        <v>4</v>
      </c>
      <c r="F47" s="153">
        <v>5</v>
      </c>
      <c r="G47" s="153">
        <v>6</v>
      </c>
      <c r="H47" s="153">
        <v>7</v>
      </c>
      <c r="I47" s="153">
        <v>8</v>
      </c>
      <c r="J47" s="153">
        <v>9</v>
      </c>
      <c r="K47" s="153">
        <v>10</v>
      </c>
      <c r="L47" s="153">
        <v>11</v>
      </c>
      <c r="M47" s="153">
        <v>12</v>
      </c>
      <c r="N47" s="153">
        <v>13</v>
      </c>
      <c r="O47" s="153">
        <v>14</v>
      </c>
      <c r="P47" s="153">
        <v>15</v>
      </c>
      <c r="Q47" s="153">
        <v>16</v>
      </c>
      <c r="R47" s="153">
        <v>17</v>
      </c>
      <c r="S47" s="153">
        <v>18</v>
      </c>
      <c r="T47" s="153">
        <v>19</v>
      </c>
      <c r="U47" s="153">
        <v>20</v>
      </c>
      <c r="V47" s="153">
        <v>21</v>
      </c>
    </row>
    <row r="48" spans="1:22" ht="14.25" customHeight="1" x14ac:dyDescent="0.25">
      <c r="A48" s="154" t="s">
        <v>12</v>
      </c>
      <c r="B48" s="155">
        <f>B30</f>
        <v>3111743.56</v>
      </c>
      <c r="C48" s="155">
        <f t="shared" ref="C48:M48" si="7">C38</f>
        <v>0</v>
      </c>
      <c r="D48" s="155">
        <f t="shared" si="7"/>
        <v>0</v>
      </c>
      <c r="E48" s="155">
        <f t="shared" si="7"/>
        <v>0</v>
      </c>
      <c r="F48" s="155">
        <f t="shared" si="7"/>
        <v>0</v>
      </c>
      <c r="G48" s="155">
        <v>0</v>
      </c>
      <c r="H48" s="155">
        <f t="shared" ref="H48:R48" si="8">H38</f>
        <v>0</v>
      </c>
      <c r="I48" s="155">
        <f t="shared" si="8"/>
        <v>0</v>
      </c>
      <c r="J48" s="155">
        <f t="shared" si="8"/>
        <v>0</v>
      </c>
      <c r="K48" s="155">
        <f t="shared" si="8"/>
        <v>0</v>
      </c>
      <c r="L48" s="155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</row>
    <row r="49" spans="1:22" x14ac:dyDescent="0.25">
      <c r="A49" s="154" t="s">
        <v>13</v>
      </c>
      <c r="B49" s="155">
        <v>0</v>
      </c>
      <c r="C49" s="155">
        <f>+$L$9*$O$18</f>
        <v>0</v>
      </c>
      <c r="D49" s="155">
        <f t="shared" ref="D49:O49" si="9">+$L$9*$O$18</f>
        <v>0</v>
      </c>
      <c r="E49" s="155">
        <f t="shared" si="9"/>
        <v>0</v>
      </c>
      <c r="F49" s="155">
        <f t="shared" si="9"/>
        <v>0</v>
      </c>
      <c r="G49" s="155">
        <v>0</v>
      </c>
      <c r="H49" s="155">
        <f>RCE!$F$8</f>
        <v>3958220.7999999998</v>
      </c>
      <c r="I49" s="155">
        <f t="shared" si="9"/>
        <v>0</v>
      </c>
      <c r="J49" s="155">
        <f t="shared" si="9"/>
        <v>0</v>
      </c>
      <c r="K49" s="155">
        <f t="shared" si="9"/>
        <v>0</v>
      </c>
      <c r="L49" s="155">
        <f t="shared" si="9"/>
        <v>0</v>
      </c>
      <c r="M49" s="155">
        <f t="shared" si="9"/>
        <v>0</v>
      </c>
      <c r="N49" s="155">
        <f t="shared" si="9"/>
        <v>0</v>
      </c>
      <c r="O49" s="155">
        <f t="shared" si="9"/>
        <v>0</v>
      </c>
      <c r="P49" s="155">
        <f>RCE!$F$8</f>
        <v>3958220.7999999998</v>
      </c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</row>
    <row r="50" spans="1:22" x14ac:dyDescent="0.25">
      <c r="A50" s="154" t="s">
        <v>14</v>
      </c>
      <c r="B50" s="156">
        <f>B49-B48</f>
        <v>-3111743.56</v>
      </c>
      <c r="C50" s="156">
        <f t="shared" ref="C50:V50" si="10">C49-C48</f>
        <v>0</v>
      </c>
      <c r="D50" s="156">
        <f t="shared" si="10"/>
        <v>0</v>
      </c>
      <c r="E50" s="156">
        <f t="shared" si="10"/>
        <v>0</v>
      </c>
      <c r="F50" s="156">
        <f t="shared" si="10"/>
        <v>0</v>
      </c>
      <c r="G50" s="156">
        <f t="shared" si="10"/>
        <v>0</v>
      </c>
      <c r="H50" s="156">
        <f t="shared" si="10"/>
        <v>3958220.7999999998</v>
      </c>
      <c r="I50" s="156">
        <f t="shared" si="10"/>
        <v>0</v>
      </c>
      <c r="J50" s="156">
        <f t="shared" si="10"/>
        <v>0</v>
      </c>
      <c r="K50" s="156">
        <f t="shared" si="10"/>
        <v>0</v>
      </c>
      <c r="L50" s="156">
        <f t="shared" si="10"/>
        <v>0</v>
      </c>
      <c r="M50" s="156">
        <f t="shared" si="10"/>
        <v>0</v>
      </c>
      <c r="N50" s="156">
        <f t="shared" si="10"/>
        <v>0</v>
      </c>
      <c r="O50" s="156">
        <f t="shared" si="10"/>
        <v>0</v>
      </c>
      <c r="P50" s="156">
        <f t="shared" si="10"/>
        <v>3958220.7999999998</v>
      </c>
      <c r="Q50" s="156">
        <f t="shared" si="10"/>
        <v>0</v>
      </c>
      <c r="R50" s="156">
        <f t="shared" si="10"/>
        <v>0</v>
      </c>
      <c r="S50" s="156">
        <f t="shared" si="10"/>
        <v>0</v>
      </c>
      <c r="T50" s="156">
        <f t="shared" si="10"/>
        <v>0</v>
      </c>
      <c r="U50" s="156">
        <f t="shared" si="10"/>
        <v>0</v>
      </c>
      <c r="V50" s="156">
        <f t="shared" si="10"/>
        <v>0</v>
      </c>
    </row>
    <row r="51" spans="1:22" ht="24.75" thickBot="1" x14ac:dyDescent="0.3">
      <c r="A51" s="157" t="s">
        <v>43</v>
      </c>
      <c r="B51" s="158" t="s">
        <v>16</v>
      </c>
      <c r="C51" s="159">
        <f>IRR(B50:V50)</f>
        <v>0.10670004100017549</v>
      </c>
      <c r="D51" s="158" t="s">
        <v>17</v>
      </c>
      <c r="E51" s="160">
        <f>NPV(L52,B50:V50)</f>
        <v>397153.90626336576</v>
      </c>
      <c r="F51" s="158" t="s">
        <v>18</v>
      </c>
      <c r="G51" s="161">
        <f>(NPV(L52,C50:L50))/-B50</f>
        <v>0.75846794252342287</v>
      </c>
      <c r="H51" s="162"/>
      <c r="I51" s="163"/>
      <c r="J51" s="163"/>
      <c r="K51" s="163"/>
      <c r="L51" s="164"/>
      <c r="M51" s="150"/>
      <c r="N51" s="150"/>
      <c r="O51" s="150"/>
      <c r="P51" s="150"/>
      <c r="Q51" s="150"/>
      <c r="R51" s="150"/>
      <c r="S51" s="150"/>
      <c r="T51" s="150"/>
      <c r="U51" s="150"/>
      <c r="V51" s="150"/>
    </row>
    <row r="52" spans="1:22" ht="12.75" thickBot="1" x14ac:dyDescent="0.3">
      <c r="A52" s="165"/>
      <c r="B52" s="150"/>
      <c r="C52" s="150"/>
      <c r="D52" s="150"/>
      <c r="E52" s="150"/>
      <c r="F52" s="150"/>
      <c r="G52" s="166"/>
      <c r="H52" s="150"/>
      <c r="I52" s="150"/>
      <c r="J52" s="167" t="s">
        <v>40</v>
      </c>
      <c r="K52" s="168"/>
      <c r="L52" s="169">
        <v>0.09</v>
      </c>
      <c r="M52" s="150"/>
      <c r="N52" s="150"/>
      <c r="O52" s="150"/>
      <c r="P52" s="150"/>
      <c r="Q52" s="150"/>
      <c r="R52" s="150"/>
      <c r="S52" s="150"/>
      <c r="T52" s="150"/>
      <c r="U52" s="150"/>
      <c r="V52" s="150"/>
    </row>
    <row r="53" spans="1:22" x14ac:dyDescent="0.25">
      <c r="A53" s="25"/>
      <c r="B53" s="58"/>
      <c r="C53" s="83"/>
      <c r="D53" s="83"/>
      <c r="E53" s="61"/>
      <c r="F53" s="41"/>
      <c r="G53" s="41"/>
      <c r="H53" s="41"/>
    </row>
    <row r="54" spans="1:22" x14ac:dyDescent="0.25">
      <c r="A54" s="25"/>
      <c r="B54" s="59"/>
      <c r="C54" s="84"/>
      <c r="D54" s="84"/>
      <c r="E54" s="60"/>
      <c r="F54" s="41"/>
      <c r="G54" s="41"/>
      <c r="H54" s="41"/>
    </row>
    <row r="55" spans="1:22" x14ac:dyDescent="0.25">
      <c r="A55" s="25"/>
      <c r="B55" s="58"/>
      <c r="C55" s="83"/>
      <c r="D55" s="83"/>
      <c r="E55" s="61"/>
      <c r="F55" s="41"/>
      <c r="G55" s="41"/>
      <c r="H55" s="41"/>
    </row>
    <row r="56" spans="1:22" x14ac:dyDescent="0.25">
      <c r="A56" s="25"/>
      <c r="B56" s="58"/>
      <c r="C56" s="41"/>
      <c r="D56" s="41"/>
      <c r="E56" s="61"/>
      <c r="F56" s="41"/>
      <c r="G56" s="41"/>
      <c r="H56" s="41"/>
    </row>
    <row r="57" spans="1:22" x14ac:dyDescent="0.25">
      <c r="A57" s="25"/>
      <c r="B57" s="41"/>
      <c r="C57" s="85"/>
      <c r="D57" s="85"/>
      <c r="E57" s="60"/>
      <c r="F57" s="41"/>
      <c r="G57" s="41"/>
      <c r="H57" s="41"/>
    </row>
    <row r="58" spans="1:22" x14ac:dyDescent="0.25">
      <c r="A58" s="25"/>
      <c r="B58" s="41"/>
      <c r="C58" s="41"/>
      <c r="D58" s="62"/>
      <c r="E58" s="38"/>
      <c r="F58" s="41"/>
      <c r="G58" s="41"/>
      <c r="H58" s="41"/>
    </row>
    <row r="59" spans="1:22" x14ac:dyDescent="0.25">
      <c r="A59" s="25"/>
    </row>
    <row r="60" spans="1:22" x14ac:dyDescent="0.25">
      <c r="A60" s="25"/>
      <c r="D60" s="31"/>
    </row>
    <row r="61" spans="1:22" x14ac:dyDescent="0.25">
      <c r="A61" s="25"/>
      <c r="D61" s="31"/>
    </row>
    <row r="62" spans="1:22" x14ac:dyDescent="0.25">
      <c r="A62" s="25"/>
      <c r="D62" s="31"/>
    </row>
    <row r="63" spans="1:22" x14ac:dyDescent="0.25">
      <c r="A63" s="25"/>
      <c r="D63" s="31"/>
    </row>
    <row r="64" spans="1:22" x14ac:dyDescent="0.25">
      <c r="A64" s="25"/>
      <c r="D64" s="31"/>
    </row>
    <row r="65" spans="1:4" x14ac:dyDescent="0.25">
      <c r="A65" s="25"/>
      <c r="D65" s="31"/>
    </row>
    <row r="66" spans="1:4" x14ac:dyDescent="0.25">
      <c r="A66" s="25"/>
      <c r="D66" s="31"/>
    </row>
    <row r="67" spans="1:4" x14ac:dyDescent="0.25">
      <c r="A67" s="25"/>
      <c r="D67" s="31"/>
    </row>
    <row r="68" spans="1:4" x14ac:dyDescent="0.25">
      <c r="A68" s="25"/>
      <c r="D68" s="31"/>
    </row>
    <row r="69" spans="1:4" x14ac:dyDescent="0.25">
      <c r="A69" s="25"/>
      <c r="D69" s="31"/>
    </row>
    <row r="70" spans="1:4" x14ac:dyDescent="0.25">
      <c r="A70" s="25"/>
      <c r="D70" s="31"/>
    </row>
    <row r="71" spans="1:4" x14ac:dyDescent="0.25">
      <c r="A71" s="25"/>
      <c r="D71" s="31"/>
    </row>
    <row r="72" spans="1:4" x14ac:dyDescent="0.25">
      <c r="A72" s="25"/>
      <c r="D72" s="31"/>
    </row>
    <row r="73" spans="1:4" x14ac:dyDescent="0.25">
      <c r="A73" s="25"/>
      <c r="D73" s="31"/>
    </row>
    <row r="74" spans="1:4" x14ac:dyDescent="0.25">
      <c r="A74" s="25"/>
      <c r="D74" s="31"/>
    </row>
    <row r="75" spans="1:4" x14ac:dyDescent="0.25">
      <c r="A75" s="25"/>
      <c r="D75" s="31"/>
    </row>
    <row r="76" spans="1:4" x14ac:dyDescent="0.25">
      <c r="A76" s="25"/>
      <c r="D76" s="31"/>
    </row>
    <row r="77" spans="1:4" x14ac:dyDescent="0.25">
      <c r="A77" s="25"/>
      <c r="D77" s="31"/>
    </row>
    <row r="78" spans="1:4" x14ac:dyDescent="0.25">
      <c r="A78" s="25"/>
      <c r="D78" s="31"/>
    </row>
    <row r="79" spans="1:4" x14ac:dyDescent="0.25">
      <c r="A79" s="25"/>
      <c r="D79" s="31"/>
    </row>
    <row r="80" spans="1:4" x14ac:dyDescent="0.25">
      <c r="A80" s="25"/>
      <c r="D80" s="31"/>
    </row>
    <row r="81" spans="1:12" ht="14.25" customHeight="1" x14ac:dyDescent="0.25">
      <c r="A81" s="25"/>
      <c r="D81" s="31"/>
    </row>
    <row r="82" spans="1:12" ht="14.25" customHeight="1" x14ac:dyDescent="0.25">
      <c r="A82" s="25"/>
      <c r="D82" s="31"/>
    </row>
    <row r="83" spans="1:12" ht="14.25" customHeight="1" x14ac:dyDescent="0.25">
      <c r="A83" s="25"/>
      <c r="D83" s="31"/>
    </row>
    <row r="84" spans="1:12" ht="14.25" customHeight="1" x14ac:dyDescent="0.25">
      <c r="A84" s="25"/>
      <c r="D84" s="31"/>
    </row>
    <row r="85" spans="1:12" ht="14.25" customHeight="1" x14ac:dyDescent="0.25">
      <c r="A85" s="25"/>
      <c r="D85" s="31"/>
    </row>
    <row r="86" spans="1:12" ht="14.25" customHeight="1" x14ac:dyDescent="0.25">
      <c r="A86" s="25"/>
      <c r="D86" s="31"/>
    </row>
    <row r="87" spans="1:12" ht="14.25" customHeight="1" x14ac:dyDescent="0.25">
      <c r="A87" s="25"/>
      <c r="D87" s="31"/>
    </row>
    <row r="88" spans="1:12" ht="14.25" customHeight="1" x14ac:dyDescent="0.25">
      <c r="A88" s="86" t="s">
        <v>19</v>
      </c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</row>
    <row r="89" spans="1:12" ht="14.25" hidden="1" customHeight="1" x14ac:dyDescent="0.25">
      <c r="A89" s="77" t="s">
        <v>8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4.25" hidden="1" customHeight="1" x14ac:dyDescent="0.25">
      <c r="A90" s="77" t="s">
        <v>9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2" ht="14.25" hidden="1" customHeight="1" x14ac:dyDescent="0.25">
      <c r="A91" s="78" t="s">
        <v>10</v>
      </c>
      <c r="B91" s="78" t="s">
        <v>11</v>
      </c>
      <c r="C91" s="78"/>
      <c r="D91" s="78"/>
      <c r="E91" s="78"/>
      <c r="F91" s="78"/>
      <c r="G91" s="78"/>
      <c r="H91" s="78"/>
      <c r="I91" s="78"/>
      <c r="J91" s="78"/>
      <c r="K91" s="78"/>
      <c r="L91" s="78"/>
    </row>
    <row r="92" spans="1:12" ht="14.25" hidden="1" customHeight="1" x14ac:dyDescent="0.25">
      <c r="A92" s="79"/>
      <c r="B92" s="13">
        <v>0</v>
      </c>
      <c r="C92" s="13">
        <v>1</v>
      </c>
      <c r="D92" s="13">
        <v>2</v>
      </c>
      <c r="E92" s="13">
        <v>3</v>
      </c>
      <c r="F92" s="13">
        <v>4</v>
      </c>
      <c r="G92" s="13">
        <v>5</v>
      </c>
      <c r="H92" s="13">
        <v>6</v>
      </c>
      <c r="I92" s="13">
        <v>7</v>
      </c>
      <c r="J92" s="13">
        <v>8</v>
      </c>
      <c r="K92" s="13">
        <v>9</v>
      </c>
      <c r="L92" s="13">
        <v>10</v>
      </c>
    </row>
    <row r="93" spans="1:12" ht="14.25" hidden="1" customHeight="1" x14ac:dyDescent="0.25">
      <c r="A93" s="14" t="s">
        <v>20</v>
      </c>
      <c r="B93" s="15"/>
      <c r="C93" s="15">
        <f t="shared" ref="C93:L93" si="11">C94-C97</f>
        <v>1036169.3072850003</v>
      </c>
      <c r="D93" s="15">
        <f t="shared" si="11"/>
        <v>1036169.3072850003</v>
      </c>
      <c r="E93" s="15">
        <f t="shared" si="11"/>
        <v>1036169.3072850003</v>
      </c>
      <c r="F93" s="15">
        <f t="shared" si="11"/>
        <v>1036169.3072850003</v>
      </c>
      <c r="G93" s="15">
        <f t="shared" si="11"/>
        <v>1036169.3072850003</v>
      </c>
      <c r="H93" s="15">
        <f t="shared" si="11"/>
        <v>1036169.3072850003</v>
      </c>
      <c r="I93" s="15">
        <f t="shared" si="11"/>
        <v>1036169.3072850003</v>
      </c>
      <c r="J93" s="15">
        <f t="shared" si="11"/>
        <v>1036169.3072850003</v>
      </c>
      <c r="K93" s="15">
        <f t="shared" si="11"/>
        <v>1036169.3072850003</v>
      </c>
      <c r="L93" s="15">
        <f t="shared" si="11"/>
        <v>1036169.3072850003</v>
      </c>
    </row>
    <row r="94" spans="1:12" ht="14.25" hidden="1" customHeight="1" x14ac:dyDescent="0.25">
      <c r="A94" s="33" t="s">
        <v>21</v>
      </c>
      <c r="B94" s="34"/>
      <c r="C94" s="34">
        <f>C95-C96</f>
        <v>2163662.5500000007</v>
      </c>
      <c r="D94" s="34">
        <f t="shared" ref="D94:L94" si="12">D95-D96</f>
        <v>2163662.5500000007</v>
      </c>
      <c r="E94" s="34">
        <f t="shared" si="12"/>
        <v>2163662.5500000007</v>
      </c>
      <c r="F94" s="34">
        <f t="shared" si="12"/>
        <v>2163662.5500000007</v>
      </c>
      <c r="G94" s="34">
        <f t="shared" si="12"/>
        <v>2163662.5500000007</v>
      </c>
      <c r="H94" s="34">
        <f t="shared" si="12"/>
        <v>2163662.5500000007</v>
      </c>
      <c r="I94" s="34">
        <f t="shared" si="12"/>
        <v>2163662.5500000007</v>
      </c>
      <c r="J94" s="34">
        <f t="shared" si="12"/>
        <v>2163662.5500000007</v>
      </c>
      <c r="K94" s="34">
        <f t="shared" si="12"/>
        <v>2163662.5500000007</v>
      </c>
      <c r="L94" s="34">
        <f t="shared" si="12"/>
        <v>2163662.5500000007</v>
      </c>
    </row>
    <row r="95" spans="1:12" ht="14.25" hidden="1" customHeight="1" x14ac:dyDescent="0.25">
      <c r="A95" s="32" t="s">
        <v>22</v>
      </c>
      <c r="B95" s="34"/>
      <c r="C95" s="34">
        <f>'[1]BEN INCREM'!B22</f>
        <v>5208000.0000000009</v>
      </c>
      <c r="D95" s="34">
        <f t="shared" ref="D95:L96" si="13">C95</f>
        <v>5208000.0000000009</v>
      </c>
      <c r="E95" s="34">
        <f t="shared" si="13"/>
        <v>5208000.0000000009</v>
      </c>
      <c r="F95" s="34">
        <f t="shared" si="13"/>
        <v>5208000.0000000009</v>
      </c>
      <c r="G95" s="34">
        <f t="shared" si="13"/>
        <v>5208000.0000000009</v>
      </c>
      <c r="H95" s="34">
        <f t="shared" si="13"/>
        <v>5208000.0000000009</v>
      </c>
      <c r="I95" s="34">
        <f t="shared" si="13"/>
        <v>5208000.0000000009</v>
      </c>
      <c r="J95" s="34">
        <f t="shared" si="13"/>
        <v>5208000.0000000009</v>
      </c>
      <c r="K95" s="34">
        <f t="shared" si="13"/>
        <v>5208000.0000000009</v>
      </c>
      <c r="L95" s="34">
        <f t="shared" si="13"/>
        <v>5208000.0000000009</v>
      </c>
    </row>
    <row r="96" spans="1:12" ht="14.25" hidden="1" customHeight="1" x14ac:dyDescent="0.25">
      <c r="A96" s="32" t="s">
        <v>23</v>
      </c>
      <c r="B96" s="34"/>
      <c r="C96" s="34">
        <f>'[1]BEN INCREM'!B23</f>
        <v>3044337.45</v>
      </c>
      <c r="D96" s="34">
        <f t="shared" si="13"/>
        <v>3044337.45</v>
      </c>
      <c r="E96" s="34">
        <f t="shared" si="13"/>
        <v>3044337.45</v>
      </c>
      <c r="F96" s="34">
        <f t="shared" si="13"/>
        <v>3044337.45</v>
      </c>
      <c r="G96" s="34">
        <f t="shared" si="13"/>
        <v>3044337.45</v>
      </c>
      <c r="H96" s="34">
        <f t="shared" si="13"/>
        <v>3044337.45</v>
      </c>
      <c r="I96" s="34">
        <f t="shared" si="13"/>
        <v>3044337.45</v>
      </c>
      <c r="J96" s="34">
        <f t="shared" si="13"/>
        <v>3044337.45</v>
      </c>
      <c r="K96" s="34">
        <f t="shared" si="13"/>
        <v>3044337.45</v>
      </c>
      <c r="L96" s="34">
        <f t="shared" si="13"/>
        <v>3044337.45</v>
      </c>
    </row>
    <row r="97" spans="1:12" ht="14.25" hidden="1" customHeight="1" x14ac:dyDescent="0.25">
      <c r="A97" s="33" t="s">
        <v>24</v>
      </c>
      <c r="B97" s="34"/>
      <c r="C97" s="34">
        <f>C98-C99</f>
        <v>1127493.2427150004</v>
      </c>
      <c r="D97" s="34">
        <f t="shared" ref="D97:L97" si="14">D98-D99</f>
        <v>1127493.2427150004</v>
      </c>
      <c r="E97" s="34">
        <f t="shared" si="14"/>
        <v>1127493.2427150004</v>
      </c>
      <c r="F97" s="34">
        <f t="shared" si="14"/>
        <v>1127493.2427150004</v>
      </c>
      <c r="G97" s="34">
        <f t="shared" si="14"/>
        <v>1127493.2427150004</v>
      </c>
      <c r="H97" s="34">
        <f t="shared" si="14"/>
        <v>1127493.2427150004</v>
      </c>
      <c r="I97" s="34">
        <f t="shared" si="14"/>
        <v>1127493.2427150004</v>
      </c>
      <c r="J97" s="34">
        <f t="shared" si="14"/>
        <v>1127493.2427150004</v>
      </c>
      <c r="K97" s="34">
        <f t="shared" si="14"/>
        <v>1127493.2427150004</v>
      </c>
      <c r="L97" s="34">
        <f t="shared" si="14"/>
        <v>1127493.2427150004</v>
      </c>
    </row>
    <row r="98" spans="1:12" ht="14.25" hidden="1" customHeight="1" x14ac:dyDescent="0.25">
      <c r="A98" s="32" t="s">
        <v>22</v>
      </c>
      <c r="B98" s="34"/>
      <c r="C98" s="34">
        <f>'[1]BEN INCREM'!B25</f>
        <v>3043294.8000000003</v>
      </c>
      <c r="D98" s="34">
        <f t="shared" ref="D98:L99" si="15">C98</f>
        <v>3043294.8000000003</v>
      </c>
      <c r="E98" s="34">
        <f t="shared" si="15"/>
        <v>3043294.8000000003</v>
      </c>
      <c r="F98" s="34">
        <f t="shared" si="15"/>
        <v>3043294.8000000003</v>
      </c>
      <c r="G98" s="34">
        <f t="shared" si="15"/>
        <v>3043294.8000000003</v>
      </c>
      <c r="H98" s="34">
        <f t="shared" si="15"/>
        <v>3043294.8000000003</v>
      </c>
      <c r="I98" s="34">
        <f t="shared" si="15"/>
        <v>3043294.8000000003</v>
      </c>
      <c r="J98" s="34">
        <f t="shared" si="15"/>
        <v>3043294.8000000003</v>
      </c>
      <c r="K98" s="34">
        <f t="shared" si="15"/>
        <v>3043294.8000000003</v>
      </c>
      <c r="L98" s="34">
        <f t="shared" si="15"/>
        <v>3043294.8000000003</v>
      </c>
    </row>
    <row r="99" spans="1:12" ht="14.25" hidden="1" customHeight="1" x14ac:dyDescent="0.25">
      <c r="A99" s="32" t="s">
        <v>23</v>
      </c>
      <c r="B99" s="34"/>
      <c r="C99" s="34">
        <f>'[1]BEN INCREM'!B26</f>
        <v>1915801.5572849999</v>
      </c>
      <c r="D99" s="34">
        <f t="shared" si="15"/>
        <v>1915801.5572849999</v>
      </c>
      <c r="E99" s="34">
        <f t="shared" si="15"/>
        <v>1915801.5572849999</v>
      </c>
      <c r="F99" s="34">
        <f t="shared" si="15"/>
        <v>1915801.5572849999</v>
      </c>
      <c r="G99" s="34">
        <f t="shared" si="15"/>
        <v>1915801.5572849999</v>
      </c>
      <c r="H99" s="34">
        <f t="shared" si="15"/>
        <v>1915801.5572849999</v>
      </c>
      <c r="I99" s="34">
        <f t="shared" si="15"/>
        <v>1915801.5572849999</v>
      </c>
      <c r="J99" s="34">
        <f t="shared" si="15"/>
        <v>1915801.5572849999</v>
      </c>
      <c r="K99" s="34">
        <f t="shared" si="15"/>
        <v>1915801.5572849999</v>
      </c>
      <c r="L99" s="34">
        <f t="shared" si="15"/>
        <v>1915801.5572849999</v>
      </c>
    </row>
    <row r="100" spans="1:12" ht="14.25" hidden="1" customHeight="1" x14ac:dyDescent="0.25">
      <c r="A100" s="14" t="s">
        <v>25</v>
      </c>
      <c r="B100" s="15"/>
      <c r="C100" s="15">
        <f>C101-C102</f>
        <v>12459.968400000002</v>
      </c>
      <c r="D100" s="15">
        <f t="shared" ref="D100:L100" si="16">D101-D102</f>
        <v>12459.968400000002</v>
      </c>
      <c r="E100" s="15">
        <f t="shared" si="16"/>
        <v>12459.968400000002</v>
      </c>
      <c r="F100" s="15">
        <f t="shared" si="16"/>
        <v>12459.968400000002</v>
      </c>
      <c r="G100" s="15">
        <f t="shared" si="16"/>
        <v>12459.968400000002</v>
      </c>
      <c r="H100" s="15">
        <f t="shared" si="16"/>
        <v>12459.968400000002</v>
      </c>
      <c r="I100" s="15">
        <f t="shared" si="16"/>
        <v>12459.968400000002</v>
      </c>
      <c r="J100" s="15">
        <f t="shared" si="16"/>
        <v>12459.968400000002</v>
      </c>
      <c r="K100" s="15">
        <f t="shared" si="16"/>
        <v>12459.968400000002</v>
      </c>
      <c r="L100" s="15">
        <f t="shared" si="16"/>
        <v>12459.968400000002</v>
      </c>
    </row>
    <row r="101" spans="1:12" ht="14.25" hidden="1" customHeight="1" x14ac:dyDescent="0.25">
      <c r="A101" s="32" t="s">
        <v>26</v>
      </c>
      <c r="B101" s="34"/>
      <c r="C101" s="34">
        <f>'[1]BEN AGUA'!B22</f>
        <v>33612</v>
      </c>
      <c r="D101" s="34">
        <f t="shared" ref="D101:L102" si="17">C101</f>
        <v>33612</v>
      </c>
      <c r="E101" s="34">
        <f t="shared" si="17"/>
        <v>33612</v>
      </c>
      <c r="F101" s="34">
        <f t="shared" si="17"/>
        <v>33612</v>
      </c>
      <c r="G101" s="34">
        <f t="shared" si="17"/>
        <v>33612</v>
      </c>
      <c r="H101" s="34">
        <f t="shared" si="17"/>
        <v>33612</v>
      </c>
      <c r="I101" s="34">
        <f t="shared" si="17"/>
        <v>33612</v>
      </c>
      <c r="J101" s="34">
        <f t="shared" si="17"/>
        <v>33612</v>
      </c>
      <c r="K101" s="34">
        <f t="shared" si="17"/>
        <v>33612</v>
      </c>
      <c r="L101" s="34">
        <f t="shared" si="17"/>
        <v>33612</v>
      </c>
    </row>
    <row r="102" spans="1:12" ht="14.25" hidden="1" customHeight="1" x14ac:dyDescent="0.25">
      <c r="A102" s="32" t="s">
        <v>27</v>
      </c>
      <c r="B102" s="34"/>
      <c r="C102" s="34">
        <f>'[1]BEN AGUA'!B25</f>
        <v>21152.031599999998</v>
      </c>
      <c r="D102" s="34">
        <f t="shared" si="17"/>
        <v>21152.031599999998</v>
      </c>
      <c r="E102" s="34">
        <f t="shared" si="17"/>
        <v>21152.031599999998</v>
      </c>
      <c r="F102" s="34">
        <f t="shared" si="17"/>
        <v>21152.031599999998</v>
      </c>
      <c r="G102" s="34">
        <f t="shared" si="17"/>
        <v>21152.031599999998</v>
      </c>
      <c r="H102" s="34">
        <f t="shared" si="17"/>
        <v>21152.031599999998</v>
      </c>
      <c r="I102" s="34">
        <f t="shared" si="17"/>
        <v>21152.031599999998</v>
      </c>
      <c r="J102" s="34">
        <f t="shared" si="17"/>
        <v>21152.031599999998</v>
      </c>
      <c r="K102" s="34">
        <f t="shared" si="17"/>
        <v>21152.031599999998</v>
      </c>
      <c r="L102" s="34">
        <f t="shared" si="17"/>
        <v>21152.031599999998</v>
      </c>
    </row>
    <row r="103" spans="1:12" ht="14.25" hidden="1" customHeight="1" x14ac:dyDescent="0.25">
      <c r="A103" s="14" t="s">
        <v>28</v>
      </c>
      <c r="B103" s="15">
        <f>(B104+B106+B107+B110)-(B109)</f>
        <v>3511342.5164316627</v>
      </c>
      <c r="C103" s="35">
        <f t="shared" ref="C103:L103" si="18">C105-C110</f>
        <v>-2066.8999999999978</v>
      </c>
      <c r="D103" s="15">
        <f t="shared" si="18"/>
        <v>-2066.8999999999978</v>
      </c>
      <c r="E103" s="15">
        <f t="shared" si="18"/>
        <v>-2066.8999999999978</v>
      </c>
      <c r="F103" s="15">
        <f t="shared" si="18"/>
        <v>-2066.8999999999978</v>
      </c>
      <c r="G103" s="15">
        <f t="shared" si="18"/>
        <v>-2066.8999999999978</v>
      </c>
      <c r="H103" s="15">
        <f t="shared" si="18"/>
        <v>-2066.8999999999978</v>
      </c>
      <c r="I103" s="15">
        <f t="shared" si="18"/>
        <v>-2066.8999999999978</v>
      </c>
      <c r="J103" s="15">
        <f t="shared" si="18"/>
        <v>-2066.8999999999978</v>
      </c>
      <c r="K103" s="15">
        <f t="shared" si="18"/>
        <v>-2066.8999999999978</v>
      </c>
      <c r="L103" s="15">
        <f t="shared" si="18"/>
        <v>-2066.8999999999978</v>
      </c>
    </row>
    <row r="104" spans="1:12" ht="14.25" hidden="1" customHeight="1" x14ac:dyDescent="0.25">
      <c r="A104" s="32" t="s">
        <v>29</v>
      </c>
      <c r="B104" s="34">
        <f>'[1]Ppto A1'!J47</f>
        <v>3399750.4237200608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t="14.25" hidden="1" customHeight="1" x14ac:dyDescent="0.25">
      <c r="A105" s="32" t="s">
        <v>30</v>
      </c>
      <c r="B105" s="34">
        <v>0</v>
      </c>
      <c r="C105" s="36">
        <f>'[1]OPE&amp;MAN'!I42</f>
        <v>17757.846000000001</v>
      </c>
      <c r="D105" s="36">
        <f>C105</f>
        <v>17757.846000000001</v>
      </c>
      <c r="E105" s="36">
        <f t="shared" ref="E105:L105" si="19">D105</f>
        <v>17757.846000000001</v>
      </c>
      <c r="F105" s="36">
        <f t="shared" si="19"/>
        <v>17757.846000000001</v>
      </c>
      <c r="G105" s="36">
        <f t="shared" si="19"/>
        <v>17757.846000000001</v>
      </c>
      <c r="H105" s="36">
        <f t="shared" si="19"/>
        <v>17757.846000000001</v>
      </c>
      <c r="I105" s="36">
        <f t="shared" si="19"/>
        <v>17757.846000000001</v>
      </c>
      <c r="J105" s="36">
        <f t="shared" si="19"/>
        <v>17757.846000000001</v>
      </c>
      <c r="K105" s="36">
        <f t="shared" si="19"/>
        <v>17757.846000000001</v>
      </c>
      <c r="L105" s="36">
        <f t="shared" si="19"/>
        <v>17757.846000000001</v>
      </c>
    </row>
    <row r="106" spans="1:12" ht="14.25" hidden="1" customHeight="1" x14ac:dyDescent="0.25">
      <c r="A106" s="32" t="s">
        <v>31</v>
      </c>
      <c r="B106" s="34">
        <f>'[1]Ppto A1'!J48</f>
        <v>101992.51271160183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</row>
    <row r="107" spans="1:12" ht="14.25" hidden="1" customHeight="1" x14ac:dyDescent="0.25">
      <c r="A107" s="32" t="s">
        <v>32</v>
      </c>
      <c r="B107" s="34">
        <f>'[1]Ppto A1'!J49</f>
        <v>45455</v>
      </c>
      <c r="C107" s="36"/>
      <c r="D107" s="36"/>
      <c r="E107" s="36"/>
      <c r="F107" s="36"/>
      <c r="G107" s="36"/>
      <c r="H107" s="36"/>
      <c r="I107" s="36"/>
      <c r="J107" s="36"/>
      <c r="K107" s="36"/>
      <c r="L107" s="36"/>
    </row>
    <row r="108" spans="1:12" ht="14.25" hidden="1" customHeight="1" x14ac:dyDescent="0.25">
      <c r="A108" s="32" t="s">
        <v>33</v>
      </c>
      <c r="B108" s="34">
        <f>[1]Capacitación!H21</f>
        <v>17498.75</v>
      </c>
      <c r="C108" s="36"/>
      <c r="D108" s="36"/>
      <c r="E108" s="36"/>
      <c r="F108" s="36"/>
      <c r="G108" s="36"/>
      <c r="H108" s="36"/>
      <c r="I108" s="36"/>
      <c r="J108" s="36"/>
      <c r="K108" s="36"/>
      <c r="L108" s="36"/>
    </row>
    <row r="109" spans="1:12" ht="14.25" hidden="1" customHeight="1" x14ac:dyDescent="0.25">
      <c r="A109" s="32" t="s">
        <v>34</v>
      </c>
      <c r="B109" s="34">
        <f>'[1]OPE&amp;MAN'!I27</f>
        <v>35855.42</v>
      </c>
      <c r="C109" s="36"/>
      <c r="D109" s="36"/>
      <c r="E109" s="36"/>
      <c r="F109" s="36"/>
      <c r="G109" s="36"/>
      <c r="H109" s="36"/>
      <c r="I109" s="36"/>
      <c r="J109" s="36"/>
      <c r="K109" s="36"/>
      <c r="L109" s="36"/>
    </row>
    <row r="110" spans="1:12" ht="14.25" hidden="1" customHeight="1" x14ac:dyDescent="0.25">
      <c r="A110" s="32" t="s">
        <v>35</v>
      </c>
      <c r="B110" s="34">
        <v>0</v>
      </c>
      <c r="C110" s="36">
        <f>'[1]OPE&amp;MAN'!I13</f>
        <v>19824.745999999999</v>
      </c>
      <c r="D110" s="36">
        <f t="shared" ref="D110:L110" si="20">C110</f>
        <v>19824.745999999999</v>
      </c>
      <c r="E110" s="36">
        <f t="shared" si="20"/>
        <v>19824.745999999999</v>
      </c>
      <c r="F110" s="36">
        <f t="shared" si="20"/>
        <v>19824.745999999999</v>
      </c>
      <c r="G110" s="36">
        <f t="shared" si="20"/>
        <v>19824.745999999999</v>
      </c>
      <c r="H110" s="36">
        <f t="shared" si="20"/>
        <v>19824.745999999999</v>
      </c>
      <c r="I110" s="36">
        <f t="shared" si="20"/>
        <v>19824.745999999999</v>
      </c>
      <c r="J110" s="36">
        <f t="shared" si="20"/>
        <v>19824.745999999999</v>
      </c>
      <c r="K110" s="36">
        <f t="shared" si="20"/>
        <v>19824.745999999999</v>
      </c>
      <c r="L110" s="36">
        <f t="shared" si="20"/>
        <v>19824.745999999999</v>
      </c>
    </row>
    <row r="111" spans="1:12" ht="14.25" hidden="1" customHeight="1" x14ac:dyDescent="0.25">
      <c r="A111" s="14" t="s">
        <v>36</v>
      </c>
      <c r="B111" s="16">
        <f>B93-B100-B103</f>
        <v>-3511342.5164316627</v>
      </c>
      <c r="C111" s="15">
        <f>C93+C100-C103</f>
        <v>1050696.1756850001</v>
      </c>
      <c r="D111" s="15">
        <f t="shared" ref="D111:L111" si="21">D93+D100-D103</f>
        <v>1050696.1756850001</v>
      </c>
      <c r="E111" s="15">
        <f t="shared" si="21"/>
        <v>1050696.1756850001</v>
      </c>
      <c r="F111" s="15">
        <f t="shared" si="21"/>
        <v>1050696.1756850001</v>
      </c>
      <c r="G111" s="15">
        <f t="shared" si="21"/>
        <v>1050696.1756850001</v>
      </c>
      <c r="H111" s="15">
        <f t="shared" si="21"/>
        <v>1050696.1756850001</v>
      </c>
      <c r="I111" s="15">
        <f t="shared" si="21"/>
        <v>1050696.1756850001</v>
      </c>
      <c r="J111" s="15">
        <f t="shared" si="21"/>
        <v>1050696.1756850001</v>
      </c>
      <c r="K111" s="15">
        <f t="shared" si="21"/>
        <v>1050696.1756850001</v>
      </c>
      <c r="L111" s="15">
        <f t="shared" si="21"/>
        <v>1050696.1756850001</v>
      </c>
    </row>
    <row r="112" spans="1:12" ht="14.25" hidden="1" customHeight="1" x14ac:dyDescent="0.25">
      <c r="A112" s="20" t="s">
        <v>15</v>
      </c>
      <c r="B112" s="17" t="s">
        <v>16</v>
      </c>
      <c r="C112" s="18">
        <f>IRR(B111:L111)</f>
        <v>0.27230901188048051</v>
      </c>
      <c r="D112" s="17" t="s">
        <v>17</v>
      </c>
      <c r="E112" s="19">
        <f>NPV(L115,C111:L111)+B111</f>
        <v>3231665.887031496</v>
      </c>
      <c r="F112" s="20" t="s">
        <v>18</v>
      </c>
      <c r="G112" s="21">
        <f>(NPV(L115,C111:L111))/-B111</f>
        <v>1.9203505132035985</v>
      </c>
      <c r="H112" s="22"/>
      <c r="I112" s="23"/>
      <c r="J112" s="23"/>
      <c r="K112" s="23"/>
      <c r="L112" s="24"/>
    </row>
    <row r="113" spans="1:12" ht="14.25" hidden="1" customHeight="1" x14ac:dyDescent="0.25">
      <c r="A113" s="37" t="s">
        <v>37</v>
      </c>
      <c r="B113" s="38"/>
      <c r="C113" s="39"/>
      <c r="D113" s="38"/>
      <c r="E113" s="40"/>
      <c r="F113" s="41"/>
      <c r="G113" s="41"/>
      <c r="H113" s="41"/>
      <c r="I113" s="41"/>
      <c r="J113" s="41"/>
      <c r="K113" s="41"/>
      <c r="L113" s="41"/>
    </row>
    <row r="114" spans="1:12" ht="14.25" hidden="1" customHeight="1" x14ac:dyDescent="0.25">
      <c r="A114" s="25" t="s">
        <v>38</v>
      </c>
      <c r="B114" s="31"/>
      <c r="C114" s="31"/>
      <c r="D114" s="31"/>
    </row>
    <row r="115" spans="1:12" ht="14.25" hidden="1" customHeight="1" x14ac:dyDescent="0.25">
      <c r="A115" s="25" t="s">
        <v>39</v>
      </c>
      <c r="E115" s="31"/>
      <c r="J115" s="80" t="s">
        <v>40</v>
      </c>
      <c r="K115" s="81"/>
      <c r="L115" s="27">
        <v>0.09</v>
      </c>
    </row>
    <row r="116" spans="1:12" ht="14.25" hidden="1" customHeight="1" x14ac:dyDescent="0.25">
      <c r="A116" s="25" t="s">
        <v>41</v>
      </c>
      <c r="D116" s="31"/>
    </row>
    <row r="117" spans="1:12" hidden="1" x14ac:dyDescent="0.25"/>
    <row r="118" spans="1:12" hidden="1" x14ac:dyDescent="0.25"/>
    <row r="119" spans="1:12" hidden="1" x14ac:dyDescent="0.25"/>
  </sheetData>
  <mergeCells count="32">
    <mergeCell ref="B28:L28"/>
    <mergeCell ref="J34:K34"/>
    <mergeCell ref="A1:L1"/>
    <mergeCell ref="A2:L2"/>
    <mergeCell ref="A6:A7"/>
    <mergeCell ref="B6:L6"/>
    <mergeCell ref="J12:K12"/>
    <mergeCell ref="A4:V4"/>
    <mergeCell ref="C54:D54"/>
    <mergeCell ref="C55:D55"/>
    <mergeCell ref="C57:D57"/>
    <mergeCell ref="A88:L88"/>
    <mergeCell ref="J42:K42"/>
    <mergeCell ref="A44:V44"/>
    <mergeCell ref="A46:A47"/>
    <mergeCell ref="B46:L46"/>
    <mergeCell ref="J52:K52"/>
    <mergeCell ref="A24:L24"/>
    <mergeCell ref="C53:D53"/>
    <mergeCell ref="J22:K22"/>
    <mergeCell ref="A36:A37"/>
    <mergeCell ref="B36:L36"/>
    <mergeCell ref="A16:A17"/>
    <mergeCell ref="B16:L16"/>
    <mergeCell ref="A14:V14"/>
    <mergeCell ref="A26:V26"/>
    <mergeCell ref="A28:A29"/>
    <mergeCell ref="A89:L89"/>
    <mergeCell ref="A90:L90"/>
    <mergeCell ref="A91:A92"/>
    <mergeCell ref="B91:L91"/>
    <mergeCell ref="J115:K11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workbookViewId="0">
      <selection activeCell="B2" sqref="B2:F4"/>
    </sheetView>
  </sheetViews>
  <sheetFormatPr baseColWidth="10" defaultRowHeight="15" x14ac:dyDescent="0.25"/>
  <cols>
    <col min="2" max="2" width="15.42578125" customWidth="1"/>
    <col min="3" max="3" width="26.140625" bestFit="1" customWidth="1"/>
    <col min="4" max="4" width="25.85546875" bestFit="1" customWidth="1"/>
    <col min="5" max="6" width="24.85546875" bestFit="1" customWidth="1"/>
  </cols>
  <sheetData>
    <row r="1" spans="2:6" ht="15.75" thickBot="1" x14ac:dyDescent="0.3"/>
    <row r="2" spans="2:6" ht="26.25" thickTop="1" x14ac:dyDescent="0.25">
      <c r="B2" s="76" t="s">
        <v>44</v>
      </c>
      <c r="C2" s="67" t="s">
        <v>51</v>
      </c>
      <c r="D2" s="67" t="s">
        <v>52</v>
      </c>
      <c r="E2" s="67" t="s">
        <v>53</v>
      </c>
      <c r="F2" s="68" t="s">
        <v>54</v>
      </c>
    </row>
    <row r="3" spans="2:6" x14ac:dyDescent="0.25">
      <c r="B3" s="69" t="s">
        <v>45</v>
      </c>
      <c r="C3" s="70">
        <f>'VAN Y TIR'!$E$11</f>
        <v>397153.90626336576</v>
      </c>
      <c r="D3" s="70">
        <f>'VAN Y TIR'!$E$21</f>
        <v>1953926.3736880126</v>
      </c>
      <c r="E3" s="70">
        <f>'VAN Y TIR'!E33</f>
        <v>-1320870.0165144042</v>
      </c>
      <c r="F3" s="71">
        <f>'VAN Y TIR'!E51</f>
        <v>397153.90626336576</v>
      </c>
    </row>
    <row r="4" spans="2:6" ht="15.75" thickBot="1" x14ac:dyDescent="0.3">
      <c r="B4" s="72" t="s">
        <v>46</v>
      </c>
      <c r="C4" s="73">
        <f>'VAN Y TIR'!$C$11</f>
        <v>0.10670004100017549</v>
      </c>
      <c r="D4" s="73">
        <f>'VAN Y TIR'!$C$21</f>
        <v>0.16184724216228941</v>
      </c>
      <c r="E4" s="73">
        <f>'VAN Y TIR'!C33</f>
        <v>2.4352948198501867E-2</v>
      </c>
      <c r="F4" s="74">
        <f>'VAN Y TIR'!C51</f>
        <v>0.10670004100017549</v>
      </c>
    </row>
    <row r="5" spans="2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RCE</vt:lpstr>
      <vt:lpstr>VAN Y TIR</vt:lpstr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Vargas</dc:creator>
  <cp:lastModifiedBy>tienda</cp:lastModifiedBy>
  <dcterms:created xsi:type="dcterms:W3CDTF">2014-08-11T12:57:57Z</dcterms:created>
  <dcterms:modified xsi:type="dcterms:W3CDTF">2014-09-29T05:51:24Z</dcterms:modified>
</cp:coreProperties>
</file>